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2024\Rozetka\Інформація на сайт\"/>
    </mc:Choice>
  </mc:AlternateContent>
  <xr:revisionPtr revIDLastSave="0" documentId="13_ncr:1_{80C93A75-7DEE-43DD-9AD0-B61CA52FEB5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розрахунки" sheetId="3" r:id="rId1"/>
    <sheet name="графік" sheetId="1" r:id="rId2"/>
    <sheet name="стандарт" sheetId="2" state="hidden" r:id="rId3"/>
  </sheets>
  <definedNames>
    <definedName name="_xlnm.Print_Titles" localSheetId="1">графік!$15:$19</definedName>
    <definedName name="_xlnm.Print_Area" localSheetId="1">графік!$B$15:$T$80</definedName>
    <definedName name="_xlnm.Print_Area" localSheetId="0">розрахунки!$A$1:$J$14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0" i="1" l="1"/>
  <c r="P20" i="1"/>
  <c r="AG141" i="1" l="1"/>
  <c r="AG142" i="1"/>
  <c r="AG143" i="1"/>
  <c r="AG144" i="1"/>
  <c r="AG145" i="1"/>
  <c r="AG146" i="1"/>
  <c r="AG147" i="1"/>
  <c r="AG148" i="1"/>
  <c r="AG149" i="1"/>
  <c r="AG150" i="1"/>
  <c r="AG151" i="1"/>
  <c r="AG152" i="1"/>
  <c r="AG153" i="1"/>
  <c r="AG154" i="1"/>
  <c r="AG155" i="1"/>
  <c r="AG156" i="1"/>
  <c r="AG157" i="1"/>
  <c r="AG158" i="1"/>
  <c r="AG159" i="1"/>
  <c r="AG160" i="1"/>
  <c r="AG161" i="1"/>
  <c r="AG162" i="1"/>
  <c r="AG163" i="1"/>
  <c r="AG164" i="1"/>
  <c r="AG165" i="1"/>
  <c r="AG166" i="1"/>
  <c r="AG167" i="1"/>
  <c r="AG168" i="1"/>
  <c r="AG169" i="1"/>
  <c r="AG170" i="1"/>
  <c r="AG171" i="1"/>
  <c r="AG172" i="1"/>
  <c r="AG173" i="1"/>
  <c r="AG174" i="1"/>
  <c r="AG175" i="1"/>
  <c r="AG176" i="1"/>
  <c r="AG177" i="1"/>
  <c r="AG178" i="1"/>
  <c r="AG179" i="1"/>
  <c r="AG180" i="1"/>
  <c r="AG181" i="1"/>
  <c r="AG182" i="1"/>
  <c r="AG183" i="1"/>
  <c r="AG184" i="1"/>
  <c r="AG185" i="1"/>
  <c r="AG186" i="1"/>
  <c r="AG187" i="1"/>
  <c r="AG188" i="1"/>
  <c r="AG189" i="1"/>
  <c r="AG190" i="1"/>
  <c r="AG191" i="1"/>
  <c r="AG192" i="1"/>
  <c r="AG193" i="1"/>
  <c r="AG194" i="1"/>
  <c r="AG195" i="1"/>
  <c r="AG196" i="1"/>
  <c r="AG197" i="1"/>
  <c r="AG198" i="1"/>
  <c r="AG199" i="1"/>
  <c r="AG200" i="1"/>
  <c r="AG201" i="1"/>
  <c r="AG202" i="1"/>
  <c r="AG203" i="1"/>
  <c r="AG204" i="1"/>
  <c r="AG205" i="1"/>
  <c r="AG206" i="1"/>
  <c r="AG207" i="1"/>
  <c r="AG208" i="1"/>
  <c r="AG209" i="1"/>
  <c r="AG210" i="1"/>
  <c r="AG211" i="1"/>
  <c r="AG212" i="1"/>
  <c r="AG213" i="1"/>
  <c r="AG214" i="1"/>
  <c r="D2" i="1" l="1"/>
  <c r="C20" i="1" s="1"/>
  <c r="C21" i="1" s="1"/>
  <c r="D21" i="1" l="1"/>
  <c r="D5" i="1"/>
  <c r="G4" i="3"/>
  <c r="K20" i="1" s="1"/>
  <c r="C5" i="3"/>
  <c r="G7" i="3"/>
  <c r="B5" i="3" l="1"/>
  <c r="G11" i="3" s="1"/>
  <c r="G3" i="3" l="1"/>
  <c r="D7" i="1" l="1"/>
  <c r="D11" i="1"/>
  <c r="D9" i="1"/>
  <c r="D10" i="1"/>
  <c r="D8" i="1"/>
  <c r="D3" i="1" l="1"/>
  <c r="F2" i="1" l="1"/>
  <c r="F3" i="1" s="1"/>
  <c r="U22" i="1"/>
  <c r="U23" i="1"/>
  <c r="C22" i="1"/>
  <c r="D22" i="1" s="1"/>
  <c r="D12" i="1"/>
  <c r="D6" i="1"/>
  <c r="C23" i="1" l="1"/>
  <c r="O19" i="2"/>
  <c r="B23" i="1" l="1"/>
  <c r="D23" i="1"/>
  <c r="U141" i="2"/>
  <c r="U22" i="2"/>
  <c r="C20" i="2"/>
  <c r="I20" i="2" s="1"/>
  <c r="K19" i="2"/>
  <c r="F19" i="2" s="1"/>
  <c r="E19" i="2"/>
  <c r="Q19" i="2" s="1"/>
  <c r="C19" i="2"/>
  <c r="D12" i="2"/>
  <c r="D11" i="2"/>
  <c r="C24" i="1" l="1"/>
  <c r="U24" i="1"/>
  <c r="H20" i="2"/>
  <c r="C21" i="2"/>
  <c r="G21" i="2" s="1"/>
  <c r="G20" i="2"/>
  <c r="D20" i="2"/>
  <c r="D24" i="1" l="1"/>
  <c r="B24" i="1"/>
  <c r="C22" i="2"/>
  <c r="D21" i="2"/>
  <c r="I21" i="2"/>
  <c r="G22" i="2"/>
  <c r="F20" i="2"/>
  <c r="E20" i="2"/>
  <c r="H21" i="2" s="1"/>
  <c r="B22" i="2"/>
  <c r="I22" i="2"/>
  <c r="D22" i="2"/>
  <c r="C25" i="1" l="1"/>
  <c r="U25" i="1"/>
  <c r="C23" i="2"/>
  <c r="U23" i="2"/>
  <c r="E21" i="2"/>
  <c r="H22" i="2" s="1"/>
  <c r="D25" i="1" l="1"/>
  <c r="B25" i="1"/>
  <c r="G23" i="2"/>
  <c r="F22" i="2"/>
  <c r="I23" i="2"/>
  <c r="D23" i="2"/>
  <c r="B23" i="2"/>
  <c r="F21" i="2"/>
  <c r="C26" i="1" l="1"/>
  <c r="U26" i="1"/>
  <c r="C24" i="2"/>
  <c r="U24" i="2"/>
  <c r="E22" i="2"/>
  <c r="H23" i="2" s="1"/>
  <c r="D26" i="1" l="1"/>
  <c r="B26" i="1"/>
  <c r="AG21" i="1"/>
  <c r="G24" i="2"/>
  <c r="D24" i="2"/>
  <c r="B24" i="2"/>
  <c r="I24" i="2"/>
  <c r="C27" i="1" l="1"/>
  <c r="AG22" i="1"/>
  <c r="F23" i="2"/>
  <c r="E23" i="2"/>
  <c r="H24" i="2" s="1"/>
  <c r="C25" i="2"/>
  <c r="U25" i="2"/>
  <c r="B27" i="1" l="1"/>
  <c r="D27" i="1"/>
  <c r="AG23" i="1"/>
  <c r="G25" i="2"/>
  <c r="B25" i="2"/>
  <c r="I25" i="2"/>
  <c r="D25" i="2"/>
  <c r="U28" i="1" l="1"/>
  <c r="C28" i="1"/>
  <c r="F24" i="2"/>
  <c r="U26" i="2"/>
  <c r="C26" i="2"/>
  <c r="E24" i="2"/>
  <c r="H25" i="2" s="1"/>
  <c r="B28" i="1" l="1"/>
  <c r="D28" i="1"/>
  <c r="AG24" i="1"/>
  <c r="G26" i="2"/>
  <c r="B26" i="2"/>
  <c r="I26" i="2"/>
  <c r="D26" i="2"/>
  <c r="C29" i="1" l="1"/>
  <c r="U29" i="1"/>
  <c r="C27" i="2"/>
  <c r="U27" i="2"/>
  <c r="F25" i="2"/>
  <c r="E25" i="2"/>
  <c r="H26" i="2" s="1"/>
  <c r="D29" i="1" l="1"/>
  <c r="B29" i="1"/>
  <c r="AG25" i="1"/>
  <c r="G27" i="2"/>
  <c r="F26" i="2"/>
  <c r="I27" i="2"/>
  <c r="D27" i="2"/>
  <c r="B27" i="2"/>
  <c r="C30" i="1" l="1"/>
  <c r="U30" i="1"/>
  <c r="C28" i="2"/>
  <c r="U28" i="2"/>
  <c r="E26" i="2"/>
  <c r="H27" i="2" s="1"/>
  <c r="B30" i="1" l="1"/>
  <c r="D30" i="1"/>
  <c r="AG26" i="1"/>
  <c r="G28" i="2"/>
  <c r="F27" i="2"/>
  <c r="D28" i="2"/>
  <c r="B28" i="2"/>
  <c r="I28" i="2"/>
  <c r="U31" i="1" l="1"/>
  <c r="C31" i="1"/>
  <c r="C29" i="2"/>
  <c r="U29" i="2"/>
  <c r="E27" i="2"/>
  <c r="H28" i="2" s="1"/>
  <c r="B31" i="1" l="1"/>
  <c r="D31" i="1"/>
  <c r="AG27" i="1"/>
  <c r="G29" i="2"/>
  <c r="F28" i="2"/>
  <c r="B29" i="2"/>
  <c r="I29" i="2"/>
  <c r="D29" i="2"/>
  <c r="C32" i="1" l="1"/>
  <c r="U32" i="1"/>
  <c r="U30" i="2"/>
  <c r="C30" i="2"/>
  <c r="E28" i="2"/>
  <c r="H29" i="2" s="1"/>
  <c r="B32" i="1" l="1"/>
  <c r="D32" i="1"/>
  <c r="AG28" i="1"/>
  <c r="G30" i="2"/>
  <c r="F29" i="2"/>
  <c r="B30" i="2"/>
  <c r="I30" i="2"/>
  <c r="D30" i="2"/>
  <c r="Q32" i="1" l="1"/>
  <c r="C33" i="1"/>
  <c r="C31" i="2"/>
  <c r="U31" i="2"/>
  <c r="E29" i="2"/>
  <c r="H30" i="2" s="1"/>
  <c r="D33" i="1" l="1"/>
  <c r="B33" i="1"/>
  <c r="H33" i="1"/>
  <c r="F33" i="1"/>
  <c r="I33" i="1"/>
  <c r="G33" i="1"/>
  <c r="E33" i="1"/>
  <c r="AG29" i="1"/>
  <c r="G31" i="2"/>
  <c r="F30" i="2"/>
  <c r="I31" i="2"/>
  <c r="D31" i="2"/>
  <c r="B31" i="2"/>
  <c r="C32" i="2" l="1"/>
  <c r="E30" i="2"/>
  <c r="H31" i="2" s="1"/>
  <c r="AG30" i="1" l="1"/>
  <c r="G32" i="2"/>
  <c r="U32" i="2"/>
  <c r="D32" i="2"/>
  <c r="B32" i="2"/>
  <c r="I32" i="2"/>
  <c r="C33" i="2" l="1"/>
  <c r="U33" i="2"/>
  <c r="E31" i="2"/>
  <c r="AG31" i="1" l="1"/>
  <c r="H32" i="2"/>
  <c r="F32" i="2" s="1"/>
  <c r="Q31" i="2"/>
  <c r="F31" i="2" s="1"/>
  <c r="G33" i="2"/>
  <c r="F33" i="2" s="1"/>
  <c r="E32" i="2"/>
  <c r="H33" i="2" s="1"/>
  <c r="B33" i="2"/>
  <c r="I33" i="2"/>
  <c r="D33" i="2"/>
  <c r="E33" i="2" l="1"/>
  <c r="U34" i="2"/>
  <c r="C34" i="2"/>
  <c r="AG32" i="1" l="1"/>
  <c r="G34" i="2"/>
  <c r="F34" i="2" s="1"/>
  <c r="H34" i="2"/>
  <c r="B34" i="2"/>
  <c r="I34" i="2"/>
  <c r="D34" i="2"/>
  <c r="E34" i="2" l="1"/>
  <c r="C35" i="2"/>
  <c r="U35" i="2"/>
  <c r="U34" i="1" l="1"/>
  <c r="AG33" i="1"/>
  <c r="G35" i="2"/>
  <c r="F35" i="2" s="1"/>
  <c r="H35" i="2"/>
  <c r="I35" i="2"/>
  <c r="D35" i="2"/>
  <c r="B35" i="2"/>
  <c r="C34" i="1" l="1"/>
  <c r="B34" i="1" s="1"/>
  <c r="E35" i="2"/>
  <c r="C36" i="2"/>
  <c r="U36" i="2"/>
  <c r="AG34" i="1" l="1"/>
  <c r="D34" i="1"/>
  <c r="G36" i="2"/>
  <c r="F36" i="2" s="1"/>
  <c r="H36" i="2"/>
  <c r="D36" i="2"/>
  <c r="B36" i="2"/>
  <c r="I36" i="2"/>
  <c r="C35" i="1" l="1"/>
  <c r="E36" i="2"/>
  <c r="C37" i="2"/>
  <c r="U37" i="2"/>
  <c r="D35" i="1" l="1"/>
  <c r="B35" i="1"/>
  <c r="U36" i="1" s="1"/>
  <c r="AG35" i="1"/>
  <c r="G37" i="2"/>
  <c r="F37" i="2" s="1"/>
  <c r="H37" i="2"/>
  <c r="B37" i="2"/>
  <c r="I37" i="2"/>
  <c r="D37" i="2"/>
  <c r="C36" i="1" l="1"/>
  <c r="E37" i="2"/>
  <c r="U38" i="2"/>
  <c r="C38" i="2"/>
  <c r="D36" i="1" l="1"/>
  <c r="B36" i="1"/>
  <c r="U37" i="1" s="1"/>
  <c r="AG36" i="1"/>
  <c r="G38" i="2"/>
  <c r="F38" i="2" s="1"/>
  <c r="H38" i="2"/>
  <c r="B38" i="2"/>
  <c r="I38" i="2"/>
  <c r="D38" i="2"/>
  <c r="C37" i="1" l="1"/>
  <c r="E38" i="2"/>
  <c r="C39" i="2"/>
  <c r="U39" i="2"/>
  <c r="AG37" i="1" l="1"/>
  <c r="D37" i="1"/>
  <c r="B37" i="1"/>
  <c r="U38" i="1" s="1"/>
  <c r="G39" i="2"/>
  <c r="F39" i="2" s="1"/>
  <c r="H39" i="2"/>
  <c r="I39" i="2"/>
  <c r="D39" i="2"/>
  <c r="B39" i="2"/>
  <c r="C38" i="1" l="1"/>
  <c r="E39" i="2"/>
  <c r="C40" i="2"/>
  <c r="U40" i="2"/>
  <c r="D38" i="1" l="1"/>
  <c r="B38" i="1"/>
  <c r="U39" i="1" s="1"/>
  <c r="AG38" i="1"/>
  <c r="G40" i="2"/>
  <c r="F40" i="2" s="1"/>
  <c r="H40" i="2"/>
  <c r="D40" i="2"/>
  <c r="B40" i="2"/>
  <c r="I40" i="2"/>
  <c r="C39" i="1" l="1"/>
  <c r="AG39" i="1" s="1"/>
  <c r="E40" i="2"/>
  <c r="C41" i="2"/>
  <c r="U41" i="2"/>
  <c r="B39" i="1" l="1"/>
  <c r="U40" i="1" s="1"/>
  <c r="D39" i="1"/>
  <c r="G41" i="2"/>
  <c r="F41" i="2" s="1"/>
  <c r="H41" i="2"/>
  <c r="B41" i="2"/>
  <c r="I41" i="2"/>
  <c r="D41" i="2"/>
  <c r="C40" i="1" l="1"/>
  <c r="D40" i="1" s="1"/>
  <c r="E41" i="2"/>
  <c r="U42" i="2"/>
  <c r="C42" i="2"/>
  <c r="B40" i="1" l="1"/>
  <c r="U41" i="1" s="1"/>
  <c r="AG40" i="1"/>
  <c r="G42" i="2"/>
  <c r="F42" i="2" s="1"/>
  <c r="H42" i="2"/>
  <c r="B42" i="2"/>
  <c r="I42" i="2"/>
  <c r="D42" i="2"/>
  <c r="C41" i="1" l="1"/>
  <c r="B41" i="1" s="1"/>
  <c r="U42" i="1" s="1"/>
  <c r="C43" i="2"/>
  <c r="U43" i="2"/>
  <c r="E42" i="2"/>
  <c r="AG41" i="1" l="1"/>
  <c r="D41" i="1"/>
  <c r="C42" i="1"/>
  <c r="G43" i="2"/>
  <c r="H43" i="2"/>
  <c r="I43" i="2"/>
  <c r="D43" i="2"/>
  <c r="B43" i="2"/>
  <c r="B42" i="1" l="1"/>
  <c r="U43" i="1" s="1"/>
  <c r="AG42" i="1"/>
  <c r="D42" i="1"/>
  <c r="E43" i="2"/>
  <c r="Q43" i="2" s="1"/>
  <c r="F43" i="2" s="1"/>
  <c r="C44" i="2"/>
  <c r="U44" i="2"/>
  <c r="C43" i="1" l="1"/>
  <c r="G44" i="2"/>
  <c r="F44" i="2" s="1"/>
  <c r="H44" i="2"/>
  <c r="D44" i="2"/>
  <c r="B44" i="2"/>
  <c r="I44" i="2"/>
  <c r="B43" i="1" l="1"/>
  <c r="C44" i="1" s="1"/>
  <c r="D43" i="1"/>
  <c r="AG43" i="1"/>
  <c r="E44" i="2"/>
  <c r="C45" i="2"/>
  <c r="U45" i="2"/>
  <c r="U44" i="1" l="1"/>
  <c r="AG44" i="1"/>
  <c r="G45" i="2"/>
  <c r="F45" i="2" s="1"/>
  <c r="H45" i="2"/>
  <c r="B45" i="2"/>
  <c r="I45" i="2"/>
  <c r="D45" i="2"/>
  <c r="D44" i="1"/>
  <c r="B44" i="1"/>
  <c r="E45" i="2" l="1"/>
  <c r="U46" i="2"/>
  <c r="C46" i="2"/>
  <c r="C45" i="1"/>
  <c r="AG45" i="1" l="1"/>
  <c r="G46" i="2"/>
  <c r="F46" i="2" s="1"/>
  <c r="H46" i="2"/>
  <c r="B46" i="2"/>
  <c r="I46" i="2"/>
  <c r="D46" i="2"/>
  <c r="D45" i="1"/>
  <c r="B45" i="1"/>
  <c r="E46" i="2" l="1"/>
  <c r="C47" i="2"/>
  <c r="U47" i="2"/>
  <c r="C46" i="1"/>
  <c r="AG46" i="1" l="1"/>
  <c r="G47" i="2"/>
  <c r="F47" i="2" s="1"/>
  <c r="H47" i="2"/>
  <c r="I47" i="2"/>
  <c r="D47" i="2"/>
  <c r="B47" i="2"/>
  <c r="B46" i="1"/>
  <c r="D46" i="1"/>
  <c r="E47" i="2" l="1"/>
  <c r="C48" i="2"/>
  <c r="U48" i="2"/>
  <c r="C47" i="1"/>
  <c r="AG47" i="1" l="1"/>
  <c r="G48" i="2"/>
  <c r="F48" i="2" s="1"/>
  <c r="H48" i="2"/>
  <c r="D48" i="2"/>
  <c r="B48" i="2"/>
  <c r="I48" i="2"/>
  <c r="D47" i="1"/>
  <c r="B47" i="1"/>
  <c r="U48" i="1" s="1"/>
  <c r="E48" i="2" l="1"/>
  <c r="C49" i="2"/>
  <c r="U49" i="2"/>
  <c r="C48" i="1"/>
  <c r="AG48" i="1" l="1"/>
  <c r="G49" i="2"/>
  <c r="F49" i="2" s="1"/>
  <c r="H49" i="2"/>
  <c r="B49" i="2"/>
  <c r="I49" i="2"/>
  <c r="D49" i="2"/>
  <c r="B48" i="1"/>
  <c r="U49" i="1" s="1"/>
  <c r="D48" i="1"/>
  <c r="E49" i="2" l="1"/>
  <c r="U50" i="2"/>
  <c r="C50" i="2"/>
  <c r="C49" i="1"/>
  <c r="AG49" i="1" l="1"/>
  <c r="G50" i="2"/>
  <c r="F50" i="2" s="1"/>
  <c r="H50" i="2"/>
  <c r="B50" i="2"/>
  <c r="I50" i="2"/>
  <c r="E50" i="2"/>
  <c r="D50" i="2"/>
  <c r="D49" i="1"/>
  <c r="B49" i="1"/>
  <c r="U50" i="1" s="1"/>
  <c r="C51" i="2" l="1"/>
  <c r="U51" i="2"/>
  <c r="C50" i="1"/>
  <c r="AG50" i="1" l="1"/>
  <c r="G51" i="2"/>
  <c r="F51" i="2" s="1"/>
  <c r="H51" i="2"/>
  <c r="I51" i="2"/>
  <c r="D51" i="2"/>
  <c r="B51" i="2"/>
  <c r="B50" i="1"/>
  <c r="U51" i="1" s="1"/>
  <c r="D50" i="1"/>
  <c r="E51" i="2" l="1"/>
  <c r="C52" i="2"/>
  <c r="U52" i="2"/>
  <c r="C51" i="1"/>
  <c r="AG51" i="1" l="1"/>
  <c r="G52" i="2"/>
  <c r="F52" i="2" s="1"/>
  <c r="H52" i="2"/>
  <c r="D52" i="2"/>
  <c r="B52" i="2"/>
  <c r="I52" i="2"/>
  <c r="D51" i="1"/>
  <c r="B51" i="1"/>
  <c r="U52" i="1" s="1"/>
  <c r="E52" i="2" l="1"/>
  <c r="C53" i="2"/>
  <c r="U53" i="2"/>
  <c r="C52" i="1"/>
  <c r="AG52" i="1" l="1"/>
  <c r="G53" i="2"/>
  <c r="F53" i="2" s="1"/>
  <c r="H53" i="2"/>
  <c r="B53" i="2"/>
  <c r="I53" i="2"/>
  <c r="D53" i="2"/>
  <c r="B52" i="1"/>
  <c r="U53" i="1" s="1"/>
  <c r="D52" i="1"/>
  <c r="E53" i="2" l="1"/>
  <c r="U54" i="2"/>
  <c r="C54" i="2"/>
  <c r="C53" i="1"/>
  <c r="AG53" i="1" l="1"/>
  <c r="G54" i="2"/>
  <c r="F54" i="2" s="1"/>
  <c r="H54" i="2"/>
  <c r="B54" i="2"/>
  <c r="I54" i="2"/>
  <c r="D54" i="2"/>
  <c r="D53" i="1"/>
  <c r="B53" i="1"/>
  <c r="U54" i="1" s="1"/>
  <c r="E54" i="2" l="1"/>
  <c r="C55" i="2"/>
  <c r="U55" i="2"/>
  <c r="C54" i="1"/>
  <c r="AG54" i="1" l="1"/>
  <c r="G55" i="2"/>
  <c r="H55" i="2"/>
  <c r="I55" i="2"/>
  <c r="D55" i="2"/>
  <c r="B55" i="2"/>
  <c r="B54" i="1"/>
  <c r="U55" i="1" s="1"/>
  <c r="D54" i="1"/>
  <c r="E55" i="2" l="1"/>
  <c r="Q55" i="2" s="1"/>
  <c r="F55" i="2" s="1"/>
  <c r="C56" i="2"/>
  <c r="U56" i="2"/>
  <c r="C55" i="1"/>
  <c r="AG55" i="1" l="1"/>
  <c r="G56" i="2"/>
  <c r="F56" i="2" s="1"/>
  <c r="H56" i="2"/>
  <c r="D56" i="2"/>
  <c r="B56" i="2"/>
  <c r="I56" i="2"/>
  <c r="D55" i="1"/>
  <c r="B55" i="1"/>
  <c r="U56" i="1" s="1"/>
  <c r="E56" i="2" l="1"/>
  <c r="C57" i="2"/>
  <c r="U57" i="2"/>
  <c r="C56" i="1"/>
  <c r="AG56" i="1" l="1"/>
  <c r="G57" i="2"/>
  <c r="F57" i="2" s="1"/>
  <c r="H57" i="2"/>
  <c r="D57" i="2"/>
  <c r="B57" i="2"/>
  <c r="I57" i="2"/>
  <c r="B56" i="1"/>
  <c r="D56" i="1"/>
  <c r="E57" i="2" l="1"/>
  <c r="U58" i="2"/>
  <c r="C58" i="2"/>
  <c r="C57" i="1"/>
  <c r="AG57" i="1" l="1"/>
  <c r="G58" i="2"/>
  <c r="H58" i="2"/>
  <c r="F58" i="2" s="1"/>
  <c r="B58" i="2"/>
  <c r="I58" i="2"/>
  <c r="D58" i="2"/>
  <c r="B57" i="1"/>
  <c r="D57" i="1"/>
  <c r="E58" i="2" l="1"/>
  <c r="U59" i="2"/>
  <c r="C59" i="2"/>
  <c r="C58" i="1"/>
  <c r="AG58" i="1" l="1"/>
  <c r="G59" i="2"/>
  <c r="F59" i="2" s="1"/>
  <c r="H59" i="2"/>
  <c r="I59" i="2"/>
  <c r="B59" i="2"/>
  <c r="D59" i="2"/>
  <c r="D58" i="1"/>
  <c r="B58" i="1"/>
  <c r="U59" i="1" s="1"/>
  <c r="E59" i="2" l="1"/>
  <c r="C60" i="2"/>
  <c r="U60" i="2"/>
  <c r="C59" i="1"/>
  <c r="AG59" i="1" l="1"/>
  <c r="G60" i="2"/>
  <c r="F60" i="2" s="1"/>
  <c r="H60" i="2"/>
  <c r="E60" i="2"/>
  <c r="D60" i="2"/>
  <c r="I60" i="2"/>
  <c r="B60" i="2"/>
  <c r="D59" i="1"/>
  <c r="B59" i="1"/>
  <c r="U60" i="1" s="1"/>
  <c r="C61" i="2" l="1"/>
  <c r="U61" i="2"/>
  <c r="C60" i="1"/>
  <c r="AG60" i="1" l="1"/>
  <c r="G61" i="2"/>
  <c r="F61" i="2" s="1"/>
  <c r="H61" i="2"/>
  <c r="B61" i="2"/>
  <c r="I61" i="2"/>
  <c r="D61" i="2"/>
  <c r="B60" i="1"/>
  <c r="U61" i="1" s="1"/>
  <c r="D60" i="1"/>
  <c r="E61" i="2" l="1"/>
  <c r="U62" i="2"/>
  <c r="C62" i="2"/>
  <c r="C61" i="1"/>
  <c r="AG61" i="1" l="1"/>
  <c r="G62" i="2"/>
  <c r="F62" i="2" s="1"/>
  <c r="H62" i="2"/>
  <c r="B62" i="2"/>
  <c r="I62" i="2"/>
  <c r="D62" i="2"/>
  <c r="D61" i="1"/>
  <c r="B61" i="1"/>
  <c r="U62" i="1" s="1"/>
  <c r="E62" i="2" l="1"/>
  <c r="C63" i="2"/>
  <c r="U63" i="2"/>
  <c r="C62" i="1"/>
  <c r="AG62" i="1" l="1"/>
  <c r="G63" i="2"/>
  <c r="H63" i="2"/>
  <c r="F63" i="2" s="1"/>
  <c r="I63" i="2"/>
  <c r="B63" i="2"/>
  <c r="D63" i="2"/>
  <c r="B62" i="1"/>
  <c r="U63" i="1" s="1"/>
  <c r="D62" i="1"/>
  <c r="E63" i="2" l="1"/>
  <c r="C64" i="2"/>
  <c r="U64" i="2"/>
  <c r="C63" i="1"/>
  <c r="AG63" i="1" l="1"/>
  <c r="G64" i="2"/>
  <c r="F64" i="2" s="1"/>
  <c r="H64" i="2"/>
  <c r="D64" i="2"/>
  <c r="B64" i="2"/>
  <c r="I64" i="2"/>
  <c r="B63" i="1"/>
  <c r="U64" i="1" s="1"/>
  <c r="D63" i="1"/>
  <c r="E64" i="2" l="1"/>
  <c r="C65" i="2"/>
  <c r="U65" i="2"/>
  <c r="C64" i="1"/>
  <c r="AG64" i="1" l="1"/>
  <c r="G65" i="2"/>
  <c r="H65" i="2"/>
  <c r="F65" i="2" s="1"/>
  <c r="D65" i="2"/>
  <c r="B65" i="2"/>
  <c r="I65" i="2"/>
  <c r="D64" i="1"/>
  <c r="B64" i="1"/>
  <c r="U65" i="1" s="1"/>
  <c r="E65" i="2" l="1"/>
  <c r="U66" i="2"/>
  <c r="C66" i="2"/>
  <c r="C65" i="1"/>
  <c r="AG65" i="1" l="1"/>
  <c r="G66" i="2"/>
  <c r="F66" i="2" s="1"/>
  <c r="H66" i="2"/>
  <c r="B66" i="2"/>
  <c r="I66" i="2"/>
  <c r="D66" i="2"/>
  <c r="D65" i="1"/>
  <c r="B65" i="1"/>
  <c r="U66" i="1" s="1"/>
  <c r="E66" i="2" l="1"/>
  <c r="U67" i="2"/>
  <c r="C67" i="2"/>
  <c r="C66" i="1"/>
  <c r="AG66" i="1" l="1"/>
  <c r="G67" i="2"/>
  <c r="H67" i="2"/>
  <c r="I67" i="2"/>
  <c r="D67" i="2"/>
  <c r="B67" i="2"/>
  <c r="D66" i="1"/>
  <c r="B66" i="1"/>
  <c r="E67" i="2" l="1"/>
  <c r="Q67" i="2" s="1"/>
  <c r="F67" i="2" s="1"/>
  <c r="C68" i="2"/>
  <c r="U68" i="2"/>
  <c r="C67" i="1"/>
  <c r="AG67" i="1" l="1"/>
  <c r="G68" i="2"/>
  <c r="F68" i="2" s="1"/>
  <c r="H68" i="2"/>
  <c r="D68" i="2"/>
  <c r="I68" i="2"/>
  <c r="B68" i="2"/>
  <c r="B67" i="1"/>
  <c r="U68" i="1" s="1"/>
  <c r="D67" i="1"/>
  <c r="E68" i="2" l="1"/>
  <c r="C69" i="2"/>
  <c r="U69" i="2"/>
  <c r="C68" i="1"/>
  <c r="AG68" i="1" l="1"/>
  <c r="G69" i="2"/>
  <c r="F69" i="2" s="1"/>
  <c r="H69" i="2"/>
  <c r="I69" i="2"/>
  <c r="B69" i="2"/>
  <c r="D69" i="2"/>
  <c r="D68" i="1"/>
  <c r="B68" i="1"/>
  <c r="E69" i="2" l="1"/>
  <c r="C70" i="2"/>
  <c r="U70" i="2"/>
  <c r="C69" i="1"/>
  <c r="AG69" i="1" l="1"/>
  <c r="G70" i="2"/>
  <c r="F70" i="2" s="1"/>
  <c r="H70" i="2"/>
  <c r="B70" i="2"/>
  <c r="D70" i="2"/>
  <c r="I70" i="2"/>
  <c r="D69" i="1"/>
  <c r="B69" i="1"/>
  <c r="E70" i="2" l="1"/>
  <c r="U71" i="2"/>
  <c r="C71" i="2"/>
  <c r="C70" i="1"/>
  <c r="AG70" i="1" l="1"/>
  <c r="G71" i="2"/>
  <c r="F71" i="2" s="1"/>
  <c r="H71" i="2"/>
  <c r="B71" i="2"/>
  <c r="I71" i="2"/>
  <c r="D71" i="2"/>
  <c r="D70" i="1"/>
  <c r="B70" i="1"/>
  <c r="U71" i="1" s="1"/>
  <c r="E71" i="2" l="1"/>
  <c r="C72" i="2"/>
  <c r="U72" i="2"/>
  <c r="C71" i="1"/>
  <c r="AG71" i="1" l="1"/>
  <c r="G72" i="2"/>
  <c r="F72" i="2" s="1"/>
  <c r="H72" i="2"/>
  <c r="I72" i="2"/>
  <c r="D72" i="2"/>
  <c r="B72" i="2"/>
  <c r="D71" i="1"/>
  <c r="B71" i="1"/>
  <c r="E72" i="2" l="1"/>
  <c r="C73" i="2"/>
  <c r="U73" i="2"/>
  <c r="C72" i="1"/>
  <c r="AG72" i="1" l="1"/>
  <c r="G73" i="2"/>
  <c r="F73" i="2" s="1"/>
  <c r="H73" i="2"/>
  <c r="D73" i="2"/>
  <c r="B73" i="2"/>
  <c r="I73" i="2"/>
  <c r="D72" i="1"/>
  <c r="B72" i="1"/>
  <c r="U73" i="1" s="1"/>
  <c r="E73" i="2" l="1"/>
  <c r="C74" i="2"/>
  <c r="U74" i="2"/>
  <c r="C73" i="1"/>
  <c r="AG73" i="1" l="1"/>
  <c r="G74" i="2"/>
  <c r="F74" i="2" s="1"/>
  <c r="H74" i="2"/>
  <c r="B74" i="2"/>
  <c r="D74" i="2"/>
  <c r="I74" i="2"/>
  <c r="D73" i="1"/>
  <c r="B73" i="1"/>
  <c r="U74" i="1" s="1"/>
  <c r="E74" i="2" l="1"/>
  <c r="U75" i="2"/>
  <c r="C75" i="2"/>
  <c r="C74" i="1"/>
  <c r="AG74" i="1" l="1"/>
  <c r="G75" i="2"/>
  <c r="F75" i="2" s="1"/>
  <c r="H75" i="2"/>
  <c r="B75" i="2"/>
  <c r="I75" i="2"/>
  <c r="D75" i="2"/>
  <c r="B74" i="1"/>
  <c r="U75" i="1" s="1"/>
  <c r="D74" i="1"/>
  <c r="E75" i="2" l="1"/>
  <c r="U76" i="2"/>
  <c r="C76" i="2"/>
  <c r="C75" i="1"/>
  <c r="AG75" i="1" l="1"/>
  <c r="G76" i="2"/>
  <c r="F76" i="2" s="1"/>
  <c r="H76" i="2"/>
  <c r="I76" i="2"/>
  <c r="D76" i="2"/>
  <c r="B76" i="2"/>
  <c r="D75" i="1"/>
  <c r="B75" i="1"/>
  <c r="U76" i="1" s="1"/>
  <c r="E76" i="2" l="1"/>
  <c r="C77" i="2"/>
  <c r="U77" i="2"/>
  <c r="C76" i="1"/>
  <c r="AG76" i="1" l="1"/>
  <c r="G77" i="2"/>
  <c r="F77" i="2" s="1"/>
  <c r="H77" i="2"/>
  <c r="D77" i="2"/>
  <c r="B77" i="2"/>
  <c r="I77" i="2"/>
  <c r="B76" i="1"/>
  <c r="U77" i="1" s="1"/>
  <c r="D76" i="1"/>
  <c r="E77" i="2" l="1"/>
  <c r="C78" i="2"/>
  <c r="U78" i="2"/>
  <c r="C77" i="1"/>
  <c r="AG77" i="1" l="1"/>
  <c r="G78" i="2"/>
  <c r="F78" i="2" s="1"/>
  <c r="H78" i="2"/>
  <c r="B78" i="2"/>
  <c r="I78" i="2"/>
  <c r="D78" i="2"/>
  <c r="D77" i="1"/>
  <c r="B77" i="1"/>
  <c r="U78" i="1" s="1"/>
  <c r="E78" i="2" l="1"/>
  <c r="U79" i="2"/>
  <c r="C79" i="2"/>
  <c r="C78" i="1"/>
  <c r="AG78" i="1" l="1"/>
  <c r="G79" i="2"/>
  <c r="H79" i="2"/>
  <c r="B79" i="2"/>
  <c r="I79" i="2"/>
  <c r="D79" i="2"/>
  <c r="D78" i="1"/>
  <c r="B78" i="1"/>
  <c r="U79" i="1" s="1"/>
  <c r="E79" i="2" l="1"/>
  <c r="Q79" i="2" s="1"/>
  <c r="F79" i="2" s="1"/>
  <c r="C80" i="2"/>
  <c r="U80" i="2"/>
  <c r="C79" i="1"/>
  <c r="AG79" i="1" l="1"/>
  <c r="G80" i="2"/>
  <c r="F80" i="2" s="1"/>
  <c r="H80" i="2"/>
  <c r="I80" i="2"/>
  <c r="D80" i="2"/>
  <c r="B80" i="2"/>
  <c r="D79" i="1"/>
  <c r="B79" i="1"/>
  <c r="U80" i="1" s="1"/>
  <c r="E80" i="2" l="1"/>
  <c r="C81" i="2"/>
  <c r="U81" i="2"/>
  <c r="C80" i="1"/>
  <c r="AG80" i="1" l="1"/>
  <c r="G81" i="2"/>
  <c r="E81" i="2" s="1"/>
  <c r="H81" i="2"/>
  <c r="D81" i="2"/>
  <c r="B81" i="2"/>
  <c r="I81" i="2"/>
  <c r="D80" i="1"/>
  <c r="B80" i="1"/>
  <c r="F81" i="2" l="1"/>
  <c r="C82" i="2"/>
  <c r="U82" i="2"/>
  <c r="C81" i="1"/>
  <c r="AG81" i="1" l="1"/>
  <c r="G82" i="2"/>
  <c r="H82" i="2"/>
  <c r="F82" i="2" s="1"/>
  <c r="B82" i="2"/>
  <c r="I82" i="2"/>
  <c r="D82" i="2"/>
  <c r="D81" i="1"/>
  <c r="B81" i="1"/>
  <c r="U82" i="1" s="1"/>
  <c r="E82" i="2" l="1"/>
  <c r="U83" i="2"/>
  <c r="C83" i="2"/>
  <c r="C82" i="1"/>
  <c r="AG82" i="1" l="1"/>
  <c r="G83" i="2"/>
  <c r="F83" i="2" s="1"/>
  <c r="H83" i="2"/>
  <c r="B83" i="2"/>
  <c r="I83" i="2"/>
  <c r="D83" i="2"/>
  <c r="B82" i="1"/>
  <c r="U83" i="1" s="1"/>
  <c r="D82" i="1"/>
  <c r="C84" i="2" l="1"/>
  <c r="U84" i="2"/>
  <c r="E83" i="2"/>
  <c r="C83" i="1"/>
  <c r="AG83" i="1" l="1"/>
  <c r="G84" i="2"/>
  <c r="F84" i="2" s="1"/>
  <c r="H84" i="2"/>
  <c r="I84" i="2"/>
  <c r="D84" i="2"/>
  <c r="B84" i="2"/>
  <c r="D83" i="1"/>
  <c r="B83" i="1"/>
  <c r="U84" i="1" s="1"/>
  <c r="E84" i="2" l="1"/>
  <c r="C85" i="2"/>
  <c r="U85" i="2"/>
  <c r="C84" i="1"/>
  <c r="AG84" i="1" l="1"/>
  <c r="G85" i="2"/>
  <c r="F85" i="2" s="1"/>
  <c r="H85" i="2"/>
  <c r="D85" i="2"/>
  <c r="B85" i="2"/>
  <c r="I85" i="2"/>
  <c r="D84" i="1"/>
  <c r="B84" i="1"/>
  <c r="U85" i="1" s="1"/>
  <c r="E85" i="2" l="1"/>
  <c r="C86" i="2"/>
  <c r="U86" i="2"/>
  <c r="C85" i="1"/>
  <c r="AG85" i="1" l="1"/>
  <c r="G86" i="2"/>
  <c r="H86" i="2"/>
  <c r="F86" i="2" s="1"/>
  <c r="B86" i="2"/>
  <c r="I86" i="2"/>
  <c r="D86" i="2"/>
  <c r="D85" i="1"/>
  <c r="B85" i="1"/>
  <c r="U86" i="1" s="1"/>
  <c r="E86" i="2" l="1"/>
  <c r="U87" i="2"/>
  <c r="C87" i="2"/>
  <c r="C86" i="1"/>
  <c r="AG86" i="1" l="1"/>
  <c r="G87" i="2"/>
  <c r="F87" i="2" s="1"/>
  <c r="H87" i="2"/>
  <c r="B87" i="2"/>
  <c r="I87" i="2"/>
  <c r="D87" i="2"/>
  <c r="D86" i="1"/>
  <c r="B86" i="1"/>
  <c r="U87" i="1" s="1"/>
  <c r="C88" i="2" l="1"/>
  <c r="U88" i="2"/>
  <c r="E87" i="2"/>
  <c r="C87" i="1"/>
  <c r="AG87" i="1" l="1"/>
  <c r="G88" i="2"/>
  <c r="F88" i="2" s="1"/>
  <c r="H88" i="2"/>
  <c r="I88" i="2"/>
  <c r="D88" i="2"/>
  <c r="B88" i="2"/>
  <c r="D87" i="1"/>
  <c r="B87" i="1"/>
  <c r="U88" i="1" s="1"/>
  <c r="G3" i="2" l="1"/>
  <c r="E88" i="2"/>
  <c r="C89" i="2"/>
  <c r="U89" i="2"/>
  <c r="T19" i="2"/>
  <c r="C88" i="1"/>
  <c r="AG88" i="1" l="1"/>
  <c r="G89" i="2"/>
  <c r="E89" i="2" s="1"/>
  <c r="H89" i="2"/>
  <c r="D89" i="2"/>
  <c r="B89" i="2"/>
  <c r="I89" i="2"/>
  <c r="B88" i="1"/>
  <c r="U89" i="1" s="1"/>
  <c r="D88" i="1"/>
  <c r="F89" i="2" l="1"/>
  <c r="C90" i="2"/>
  <c r="H90" i="2" s="1"/>
  <c r="U90" i="2"/>
  <c r="C89" i="1"/>
  <c r="AG89" i="1" l="1"/>
  <c r="G90" i="2"/>
  <c r="I90" i="2"/>
  <c r="F90" i="2" s="1"/>
  <c r="B90" i="2"/>
  <c r="U91" i="2" s="1"/>
  <c r="D90" i="2"/>
  <c r="E90" i="2"/>
  <c r="D89" i="1"/>
  <c r="B89" i="1"/>
  <c r="C91" i="2" l="1"/>
  <c r="C90" i="1"/>
  <c r="U90" i="1"/>
  <c r="G91" i="2"/>
  <c r="H91" i="2"/>
  <c r="B91" i="2"/>
  <c r="I91" i="2"/>
  <c r="D91" i="2"/>
  <c r="AG90" i="1" l="1"/>
  <c r="D90" i="1"/>
  <c r="B90" i="1"/>
  <c r="C91" i="1" s="1"/>
  <c r="C92" i="2"/>
  <c r="U92" i="2"/>
  <c r="E91" i="2"/>
  <c r="H92" i="2" s="1"/>
  <c r="B92" i="2"/>
  <c r="I92" i="2"/>
  <c r="D92" i="2"/>
  <c r="AG91" i="1" l="1"/>
  <c r="G92" i="2"/>
  <c r="F92" i="2"/>
  <c r="Q91" i="2"/>
  <c r="F91" i="2" s="1"/>
  <c r="B91" i="1"/>
  <c r="U92" i="1" s="1"/>
  <c r="D91" i="1"/>
  <c r="U91" i="1"/>
  <c r="C93" i="2"/>
  <c r="U93" i="2"/>
  <c r="G93" i="2" l="1"/>
  <c r="D93" i="2"/>
  <c r="I93" i="2"/>
  <c r="C92" i="1"/>
  <c r="B93" i="2"/>
  <c r="E92" i="2"/>
  <c r="H93" i="2" s="1"/>
  <c r="F93" i="2" s="1"/>
  <c r="AG92" i="1" l="1"/>
  <c r="D92" i="1"/>
  <c r="B92" i="1"/>
  <c r="C94" i="2"/>
  <c r="U94" i="2"/>
  <c r="C93" i="1" l="1"/>
  <c r="D94" i="2"/>
  <c r="G94" i="2"/>
  <c r="F94" i="2" s="1"/>
  <c r="B94" i="2"/>
  <c r="I94" i="2"/>
  <c r="E93" i="2"/>
  <c r="H94" i="2" s="1"/>
  <c r="AG93" i="1" l="1"/>
  <c r="D93" i="1"/>
  <c r="B93" i="1"/>
  <c r="C94" i="1" s="1"/>
  <c r="C95" i="2"/>
  <c r="U95" i="2"/>
  <c r="E94" i="2"/>
  <c r="AG94" i="1" l="1"/>
  <c r="B94" i="1"/>
  <c r="U95" i="1" s="1"/>
  <c r="H95" i="2"/>
  <c r="D94" i="1"/>
  <c r="U94" i="1"/>
  <c r="I95" i="2"/>
  <c r="D95" i="2"/>
  <c r="G95" i="2"/>
  <c r="F95" i="2" s="1"/>
  <c r="B95" i="2"/>
  <c r="C95" i="1" l="1"/>
  <c r="C96" i="2"/>
  <c r="U96" i="2"/>
  <c r="E95" i="2"/>
  <c r="D95" i="1" l="1"/>
  <c r="B95" i="1"/>
  <c r="C96" i="1" s="1"/>
  <c r="AG95" i="1"/>
  <c r="H96" i="2"/>
  <c r="G96" i="2"/>
  <c r="F96" i="2" s="1"/>
  <c r="D96" i="2"/>
  <c r="I96" i="2"/>
  <c r="B96" i="2"/>
  <c r="AG96" i="1" l="1"/>
  <c r="B96" i="1"/>
  <c r="C97" i="1" s="1"/>
  <c r="D96" i="1"/>
  <c r="U96" i="1"/>
  <c r="C97" i="2"/>
  <c r="U97" i="2"/>
  <c r="E96" i="2"/>
  <c r="D97" i="1" l="1"/>
  <c r="B97" i="1"/>
  <c r="U98" i="1" s="1"/>
  <c r="AG97" i="1"/>
  <c r="U97" i="1"/>
  <c r="H97" i="2"/>
  <c r="I97" i="2"/>
  <c r="B97" i="2"/>
  <c r="D97" i="2"/>
  <c r="G97" i="2"/>
  <c r="F97" i="2" s="1"/>
  <c r="C98" i="1" l="1"/>
  <c r="E97" i="2"/>
  <c r="C98" i="2"/>
  <c r="U98" i="2"/>
  <c r="D98" i="1" l="1"/>
  <c r="B98" i="1"/>
  <c r="U99" i="1" s="1"/>
  <c r="AG98" i="1"/>
  <c r="G98" i="2"/>
  <c r="F98" i="2" s="1"/>
  <c r="B98" i="2"/>
  <c r="I98" i="2"/>
  <c r="D98" i="2"/>
  <c r="H98" i="2"/>
  <c r="E98" i="2"/>
  <c r="C99" i="1" l="1"/>
  <c r="AG99" i="1" s="1"/>
  <c r="C99" i="2"/>
  <c r="U99" i="2"/>
  <c r="D99" i="1" l="1"/>
  <c r="B99" i="1"/>
  <c r="U100" i="1" s="1"/>
  <c r="H99" i="2"/>
  <c r="I99" i="2"/>
  <c r="G99" i="2"/>
  <c r="E99" i="2" s="1"/>
  <c r="B99" i="2"/>
  <c r="D99" i="2"/>
  <c r="C100" i="1" l="1"/>
  <c r="F99" i="2"/>
  <c r="C100" i="2"/>
  <c r="U100" i="2"/>
  <c r="D100" i="1" l="1"/>
  <c r="AG100" i="1"/>
  <c r="B100" i="1"/>
  <c r="U101" i="1" s="1"/>
  <c r="H100" i="2"/>
  <c r="B100" i="2"/>
  <c r="G100" i="2"/>
  <c r="F100" i="2" s="1"/>
  <c r="I100" i="2"/>
  <c r="D100" i="2"/>
  <c r="C101" i="1" l="1"/>
  <c r="AG101" i="1" s="1"/>
  <c r="C101" i="2"/>
  <c r="U101" i="2"/>
  <c r="E100" i="2"/>
  <c r="D101" i="1" l="1"/>
  <c r="B101" i="1"/>
  <c r="H101" i="2"/>
  <c r="I101" i="2"/>
  <c r="D101" i="2"/>
  <c r="G101" i="2"/>
  <c r="F101" i="2" s="1"/>
  <c r="B101" i="2"/>
  <c r="U102" i="1" l="1"/>
  <c r="C102" i="1"/>
  <c r="C102" i="2"/>
  <c r="U102" i="2"/>
  <c r="E101" i="2"/>
  <c r="B102" i="1" l="1"/>
  <c r="D102" i="1"/>
  <c r="AG102" i="1"/>
  <c r="H102" i="2"/>
  <c r="B102" i="2"/>
  <c r="D102" i="2"/>
  <c r="G102" i="2"/>
  <c r="F102" i="2" s="1"/>
  <c r="I102" i="2"/>
  <c r="C103" i="1" l="1"/>
  <c r="U103" i="1"/>
  <c r="E102" i="2"/>
  <c r="C103" i="2"/>
  <c r="U103" i="2"/>
  <c r="AG103" i="1" l="1"/>
  <c r="B103" i="1"/>
  <c r="D103" i="1"/>
  <c r="I103" i="2"/>
  <c r="D103" i="2"/>
  <c r="B103" i="2"/>
  <c r="G103" i="2"/>
  <c r="H103" i="2"/>
  <c r="F103" i="2" s="1"/>
  <c r="E103" i="2"/>
  <c r="Q103" i="2" s="1"/>
  <c r="U104" i="1" l="1"/>
  <c r="C104" i="1"/>
  <c r="C104" i="2"/>
  <c r="U104" i="2"/>
  <c r="AG104" i="1" l="1"/>
  <c r="D104" i="1"/>
  <c r="B104" i="1"/>
  <c r="C105" i="1" s="1"/>
  <c r="H104" i="2"/>
  <c r="D104" i="2"/>
  <c r="G104" i="2"/>
  <c r="F104" i="2" s="1"/>
  <c r="B104" i="2"/>
  <c r="I104" i="2"/>
  <c r="B105" i="1" l="1"/>
  <c r="C106" i="1" s="1"/>
  <c r="D105" i="1"/>
  <c r="AG105" i="1"/>
  <c r="C105" i="2"/>
  <c r="U105" i="2"/>
  <c r="E104" i="2"/>
  <c r="U106" i="1" l="1"/>
  <c r="AG106" i="1"/>
  <c r="B106" i="1"/>
  <c r="D106" i="1"/>
  <c r="H105" i="2"/>
  <c r="D105" i="2"/>
  <c r="I105" i="2"/>
  <c r="G105" i="2"/>
  <c r="F105" i="2" s="1"/>
  <c r="B105" i="2"/>
  <c r="E105" i="2" l="1"/>
  <c r="C107" i="1"/>
  <c r="U107" i="1"/>
  <c r="C106" i="2"/>
  <c r="U106" i="2"/>
  <c r="AG107" i="1" l="1"/>
  <c r="D107" i="1"/>
  <c r="B107" i="1"/>
  <c r="G106" i="2"/>
  <c r="E106" i="2" s="1"/>
  <c r="I106" i="2"/>
  <c r="D106" i="2"/>
  <c r="B106" i="2"/>
  <c r="H106" i="2"/>
  <c r="F106" i="2" l="1"/>
  <c r="C108" i="1"/>
  <c r="U108" i="1"/>
  <c r="C107" i="2"/>
  <c r="U107" i="2"/>
  <c r="AG108" i="1" l="1"/>
  <c r="D108" i="1"/>
  <c r="B108" i="1"/>
  <c r="I107" i="2"/>
  <c r="D107" i="2"/>
  <c r="B107" i="2"/>
  <c r="G107" i="2"/>
  <c r="F107" i="2" s="1"/>
  <c r="H107" i="2"/>
  <c r="C109" i="1" l="1"/>
  <c r="U109" i="1"/>
  <c r="C108" i="2"/>
  <c r="U108" i="2"/>
  <c r="E107" i="2"/>
  <c r="AG109" i="1" l="1"/>
  <c r="H108" i="2"/>
  <c r="B109" i="1"/>
  <c r="D109" i="1"/>
  <c r="D108" i="2"/>
  <c r="G108" i="2"/>
  <c r="E108" i="2" s="1"/>
  <c r="I108" i="2"/>
  <c r="B108" i="2"/>
  <c r="F108" i="2" l="1"/>
  <c r="C110" i="1"/>
  <c r="U110" i="1"/>
  <c r="C109" i="2"/>
  <c r="U109" i="2"/>
  <c r="AG110" i="1" l="1"/>
  <c r="B110" i="1"/>
  <c r="D110" i="1"/>
  <c r="I109" i="2"/>
  <c r="D109" i="2"/>
  <c r="B109" i="2"/>
  <c r="G109" i="2"/>
  <c r="F109" i="2" s="1"/>
  <c r="H109" i="2"/>
  <c r="C111" i="1" l="1"/>
  <c r="U111" i="1"/>
  <c r="C110" i="2"/>
  <c r="U110" i="2"/>
  <c r="E109" i="2"/>
  <c r="H110" i="2" s="1"/>
  <c r="AG111" i="1" l="1"/>
  <c r="D111" i="1"/>
  <c r="B111" i="1"/>
  <c r="G110" i="2"/>
  <c r="E110" i="2" s="1"/>
  <c r="B110" i="2"/>
  <c r="I110" i="2"/>
  <c r="D110" i="2"/>
  <c r="F110" i="2" l="1"/>
  <c r="C112" i="1"/>
  <c r="U112" i="1"/>
  <c r="C111" i="2"/>
  <c r="U111" i="2"/>
  <c r="AG112" i="1" l="1"/>
  <c r="H111" i="2"/>
  <c r="B112" i="1"/>
  <c r="D112" i="1"/>
  <c r="I111" i="2"/>
  <c r="G111" i="2"/>
  <c r="E111" i="2" s="1"/>
  <c r="D111" i="2"/>
  <c r="B111" i="2"/>
  <c r="F111" i="2" l="1"/>
  <c r="C113" i="1"/>
  <c r="U113" i="1"/>
  <c r="C112" i="2"/>
  <c r="U112" i="2"/>
  <c r="AG113" i="1" l="1"/>
  <c r="D113" i="1"/>
  <c r="B113" i="1"/>
  <c r="B112" i="2"/>
  <c r="G112" i="2"/>
  <c r="F112" i="2" s="1"/>
  <c r="I112" i="2"/>
  <c r="D112" i="2"/>
  <c r="H112" i="2"/>
  <c r="E112" i="2" l="1"/>
  <c r="C114" i="1"/>
  <c r="U114" i="1"/>
  <c r="C113" i="2"/>
  <c r="U113" i="2"/>
  <c r="AG114" i="1" l="1"/>
  <c r="B114" i="1"/>
  <c r="D114" i="1"/>
  <c r="I113" i="2"/>
  <c r="D113" i="2"/>
  <c r="G113" i="2"/>
  <c r="E113" i="2" s="1"/>
  <c r="B113" i="2"/>
  <c r="H113" i="2"/>
  <c r="F113" i="2" l="1"/>
  <c r="C115" i="1"/>
  <c r="U115" i="1"/>
  <c r="C114" i="2"/>
  <c r="U114" i="2"/>
  <c r="AG115" i="1" l="1"/>
  <c r="B115" i="1"/>
  <c r="D115" i="1"/>
  <c r="D114" i="2"/>
  <c r="B114" i="2"/>
  <c r="G114" i="2"/>
  <c r="F114" i="2" s="1"/>
  <c r="I114" i="2"/>
  <c r="H114" i="2"/>
  <c r="C116" i="1" l="1"/>
  <c r="U116" i="1"/>
  <c r="C115" i="2"/>
  <c r="U115" i="2"/>
  <c r="E114" i="2"/>
  <c r="AG116" i="1" l="1"/>
  <c r="H115" i="2"/>
  <c r="D116" i="1"/>
  <c r="B116" i="1"/>
  <c r="D115" i="2"/>
  <c r="G115" i="2"/>
  <c r="E115" i="2" s="1"/>
  <c r="Q115" i="2" s="1"/>
  <c r="B115" i="2"/>
  <c r="I115" i="2"/>
  <c r="F115" i="2" l="1"/>
  <c r="C117" i="1"/>
  <c r="C116" i="2"/>
  <c r="U116" i="2"/>
  <c r="AG117" i="1" l="1"/>
  <c r="H116" i="2"/>
  <c r="D117" i="1"/>
  <c r="B117" i="1"/>
  <c r="G116" i="2"/>
  <c r="E116" i="2" s="1"/>
  <c r="I116" i="2"/>
  <c r="B116" i="2"/>
  <c r="D116" i="2"/>
  <c r="F116" i="2" l="1"/>
  <c r="C118" i="1"/>
  <c r="U118" i="1"/>
  <c r="C117" i="2"/>
  <c r="U117" i="2"/>
  <c r="AG118" i="1" l="1"/>
  <c r="H117" i="2"/>
  <c r="B118" i="1"/>
  <c r="D118" i="1"/>
  <c r="G117" i="2"/>
  <c r="I117" i="2"/>
  <c r="F117" i="2" s="1"/>
  <c r="D117" i="2"/>
  <c r="B117" i="2"/>
  <c r="C119" i="1" l="1"/>
  <c r="U119" i="1"/>
  <c r="E117" i="2"/>
  <c r="C118" i="2"/>
  <c r="U118" i="2"/>
  <c r="AG119" i="1" l="1"/>
  <c r="B119" i="1"/>
  <c r="D119" i="1"/>
  <c r="I118" i="2"/>
  <c r="D118" i="2"/>
  <c r="G118" i="2"/>
  <c r="F118" i="2" s="1"/>
  <c r="B118" i="2"/>
  <c r="H118" i="2"/>
  <c r="C120" i="1" l="1"/>
  <c r="U120" i="1"/>
  <c r="C119" i="2"/>
  <c r="U119" i="2"/>
  <c r="E118" i="2"/>
  <c r="AG120" i="1" l="1"/>
  <c r="H119" i="2"/>
  <c r="B120" i="1"/>
  <c r="D120" i="1"/>
  <c r="I119" i="2"/>
  <c r="D119" i="2"/>
  <c r="B119" i="2"/>
  <c r="G119" i="2"/>
  <c r="E119" i="2" s="1"/>
  <c r="F119" i="2" l="1"/>
  <c r="C121" i="1"/>
  <c r="U121" i="1"/>
  <c r="C120" i="2"/>
  <c r="U120" i="2"/>
  <c r="AG121" i="1" l="1"/>
  <c r="B121" i="1"/>
  <c r="D121" i="1"/>
  <c r="I120" i="2"/>
  <c r="B120" i="2"/>
  <c r="D120" i="2"/>
  <c r="G120" i="2"/>
  <c r="F120" i="2" s="1"/>
  <c r="H120" i="2"/>
  <c r="C122" i="1" l="1"/>
  <c r="U122" i="1"/>
  <c r="E120" i="2"/>
  <c r="C121" i="2"/>
  <c r="U121" i="2"/>
  <c r="AG122" i="1" l="1"/>
  <c r="B122" i="1"/>
  <c r="D122" i="1"/>
  <c r="G121" i="2"/>
  <c r="F121" i="2" s="1"/>
  <c r="I121" i="2"/>
  <c r="B121" i="2"/>
  <c r="D121" i="2"/>
  <c r="E121" i="2"/>
  <c r="H121" i="2"/>
  <c r="C123" i="1" l="1"/>
  <c r="U123" i="1"/>
  <c r="C122" i="2"/>
  <c r="U122" i="2"/>
  <c r="AG123" i="1" l="1"/>
  <c r="H122" i="2"/>
  <c r="B123" i="1"/>
  <c r="D123" i="1"/>
  <c r="D122" i="2"/>
  <c r="I122" i="2"/>
  <c r="F122" i="2" s="1"/>
  <c r="B122" i="2"/>
  <c r="G122" i="2"/>
  <c r="C124" i="1" l="1"/>
  <c r="U124" i="1"/>
  <c r="C123" i="2"/>
  <c r="U123" i="2"/>
  <c r="E122" i="2"/>
  <c r="AG124" i="1" l="1"/>
  <c r="H123" i="2"/>
  <c r="B124" i="1"/>
  <c r="D124" i="1"/>
  <c r="I123" i="2"/>
  <c r="G123" i="2"/>
  <c r="F123" i="2" s="1"/>
  <c r="D123" i="2"/>
  <c r="B123" i="2"/>
  <c r="E123" i="2" l="1"/>
  <c r="C125" i="1"/>
  <c r="U125" i="1"/>
  <c r="C124" i="2"/>
  <c r="U124" i="2"/>
  <c r="AG125" i="1" l="1"/>
  <c r="H124" i="2"/>
  <c r="B125" i="1"/>
  <c r="D125" i="1"/>
  <c r="D124" i="2"/>
  <c r="G124" i="2"/>
  <c r="F124" i="2" s="1"/>
  <c r="I124" i="2"/>
  <c r="B124" i="2"/>
  <c r="C126" i="1" l="1"/>
  <c r="U126" i="1"/>
  <c r="C125" i="2"/>
  <c r="U125" i="2"/>
  <c r="E124" i="2"/>
  <c r="AG126" i="1" l="1"/>
  <c r="H125" i="2"/>
  <c r="B126" i="1"/>
  <c r="D126" i="1"/>
  <c r="G125" i="2"/>
  <c r="F125" i="2" s="1"/>
  <c r="B125" i="2"/>
  <c r="I125" i="2"/>
  <c r="D125" i="2"/>
  <c r="E125" i="2" l="1"/>
  <c r="C127" i="1"/>
  <c r="U127" i="1"/>
  <c r="C126" i="2"/>
  <c r="U126" i="2"/>
  <c r="AG127" i="1" l="1"/>
  <c r="H126" i="2"/>
  <c r="D127" i="1"/>
  <c r="B127" i="1"/>
  <c r="I126" i="2"/>
  <c r="D126" i="2"/>
  <c r="B126" i="2"/>
  <c r="G126" i="2"/>
  <c r="F126" i="2" s="1"/>
  <c r="C128" i="1" l="1"/>
  <c r="U128" i="1"/>
  <c r="C127" i="2"/>
  <c r="U127" i="2"/>
  <c r="E126" i="2"/>
  <c r="AG128" i="1" l="1"/>
  <c r="D128" i="1"/>
  <c r="B128" i="1"/>
  <c r="H127" i="2"/>
  <c r="I127" i="2"/>
  <c r="D127" i="2"/>
  <c r="B127" i="2"/>
  <c r="G127" i="2"/>
  <c r="E127" i="2"/>
  <c r="Q127" i="2" s="1"/>
  <c r="F127" i="2" l="1"/>
  <c r="C129" i="1"/>
  <c r="U129" i="1"/>
  <c r="C128" i="2"/>
  <c r="U128" i="2"/>
  <c r="AG129" i="1" l="1"/>
  <c r="H128" i="2"/>
  <c r="B129" i="1"/>
  <c r="D129" i="1"/>
  <c r="D128" i="2"/>
  <c r="B128" i="2"/>
  <c r="G128" i="2"/>
  <c r="I128" i="2"/>
  <c r="F128" i="2" s="1"/>
  <c r="C130" i="1" l="1"/>
  <c r="U130" i="1"/>
  <c r="C129" i="2"/>
  <c r="U129" i="2"/>
  <c r="E128" i="2"/>
  <c r="AG130" i="1" l="1"/>
  <c r="H129" i="2"/>
  <c r="B130" i="1"/>
  <c r="D130" i="1"/>
  <c r="I129" i="2"/>
  <c r="B129" i="2"/>
  <c r="G129" i="2"/>
  <c r="F129" i="2" s="1"/>
  <c r="D129" i="2"/>
  <c r="C131" i="1" l="1"/>
  <c r="U131" i="1"/>
  <c r="E129" i="2"/>
  <c r="C130" i="2"/>
  <c r="U130" i="2"/>
  <c r="AG131" i="1" l="1"/>
  <c r="B131" i="1"/>
  <c r="D131" i="1"/>
  <c r="I130" i="2"/>
  <c r="D130" i="2"/>
  <c r="G130" i="2"/>
  <c r="F130" i="2" s="1"/>
  <c r="B130" i="2"/>
  <c r="H130" i="2"/>
  <c r="C132" i="1" l="1"/>
  <c r="U132" i="1"/>
  <c r="C131" i="2"/>
  <c r="U131" i="2"/>
  <c r="E130" i="2"/>
  <c r="AG132" i="1" l="1"/>
  <c r="H131" i="2"/>
  <c r="D132" i="1"/>
  <c r="B132" i="1"/>
  <c r="G131" i="2"/>
  <c r="F131" i="2" s="1"/>
  <c r="I131" i="2"/>
  <c r="B131" i="2"/>
  <c r="D131" i="2"/>
  <c r="E131" i="2"/>
  <c r="U133" i="1" l="1"/>
  <c r="C133" i="1"/>
  <c r="C132" i="2"/>
  <c r="U132" i="2"/>
  <c r="AG133" i="1" l="1"/>
  <c r="H132" i="2"/>
  <c r="D133" i="1"/>
  <c r="B133" i="1"/>
  <c r="I132" i="2"/>
  <c r="D132" i="2"/>
  <c r="B132" i="2"/>
  <c r="G132" i="2"/>
  <c r="F132" i="2" s="1"/>
  <c r="C134" i="1" l="1"/>
  <c r="U134" i="1"/>
  <c r="C133" i="2"/>
  <c r="U133" i="2"/>
  <c r="E132" i="2"/>
  <c r="AG134" i="1" l="1"/>
  <c r="H133" i="2"/>
  <c r="B134" i="1"/>
  <c r="D134" i="1"/>
  <c r="I133" i="2"/>
  <c r="D133" i="2"/>
  <c r="B133" i="2"/>
  <c r="G133" i="2"/>
  <c r="F133" i="2" s="1"/>
  <c r="U135" i="1" l="1"/>
  <c r="C135" i="1"/>
  <c r="C134" i="2"/>
  <c r="U134" i="2"/>
  <c r="E133" i="2"/>
  <c r="AG135" i="1" l="1"/>
  <c r="H134" i="2"/>
  <c r="D135" i="1"/>
  <c r="B135" i="1"/>
  <c r="I134" i="2"/>
  <c r="D134" i="2"/>
  <c r="B134" i="2"/>
  <c r="G134" i="2"/>
  <c r="F134" i="2" s="1"/>
  <c r="C136" i="1" l="1"/>
  <c r="U136" i="1"/>
  <c r="C135" i="2"/>
  <c r="U135" i="2"/>
  <c r="E134" i="2"/>
  <c r="AG136" i="1" l="1"/>
  <c r="H135" i="2"/>
  <c r="B136" i="1"/>
  <c r="D136" i="1"/>
  <c r="G135" i="2"/>
  <c r="F135" i="2" s="1"/>
  <c r="I135" i="2"/>
  <c r="B135" i="2"/>
  <c r="D135" i="2"/>
  <c r="E135" i="2"/>
  <c r="U137" i="1" l="1"/>
  <c r="C137" i="1"/>
  <c r="C136" i="2"/>
  <c r="U136" i="2"/>
  <c r="AG137" i="1" l="1"/>
  <c r="H136" i="2"/>
  <c r="B137" i="1"/>
  <c r="D137" i="1"/>
  <c r="B136" i="2"/>
  <c r="I136" i="2"/>
  <c r="F136" i="2" s="1"/>
  <c r="D136" i="2"/>
  <c r="G136" i="2"/>
  <c r="C138" i="1" l="1"/>
  <c r="U138" i="1"/>
  <c r="E136" i="2"/>
  <c r="C137" i="2"/>
  <c r="U137" i="2"/>
  <c r="AG138" i="1" l="1"/>
  <c r="D138" i="1"/>
  <c r="B138" i="1"/>
  <c r="I137" i="2"/>
  <c r="D137" i="2"/>
  <c r="G137" i="2"/>
  <c r="F137" i="2" s="1"/>
  <c r="B137" i="2"/>
  <c r="H137" i="2"/>
  <c r="C139" i="1" l="1"/>
  <c r="U139" i="1"/>
  <c r="C138" i="2"/>
  <c r="U138" i="2"/>
  <c r="E137" i="2"/>
  <c r="AG139" i="1" l="1"/>
  <c r="H138" i="2"/>
  <c r="D139" i="1"/>
  <c r="B139" i="1"/>
  <c r="B138" i="2"/>
  <c r="G138" i="2"/>
  <c r="E138" i="2" s="1"/>
  <c r="I138" i="2"/>
  <c r="D138" i="2"/>
  <c r="F138" i="2" l="1"/>
  <c r="C140" i="1"/>
  <c r="U140" i="1"/>
  <c r="C139" i="2"/>
  <c r="U139" i="2"/>
  <c r="AG140" i="1" l="1"/>
  <c r="D140" i="1"/>
  <c r="B140" i="1"/>
  <c r="I139" i="2"/>
  <c r="D139" i="2"/>
  <c r="H139" i="2" s="1"/>
  <c r="B139" i="2"/>
  <c r="G139" i="2"/>
  <c r="E139" i="2" s="1"/>
  <c r="F139" i="2" l="1"/>
  <c r="U140" i="2"/>
  <c r="S19" i="2" s="1"/>
  <c r="U69" i="1" l="1"/>
  <c r="U142" i="1" l="1"/>
  <c r="U13" i="3" l="1"/>
  <c r="U15" i="3"/>
  <c r="U16" i="3"/>
  <c r="U17" i="3"/>
  <c r="U14" i="3"/>
  <c r="G9" i="3" l="1"/>
  <c r="D4" i="1" l="1"/>
  <c r="D13" i="1" l="1"/>
  <c r="E20" i="1"/>
  <c r="I21" i="1"/>
  <c r="I22" i="1"/>
  <c r="I23" i="1"/>
  <c r="I24" i="1"/>
  <c r="I25" i="1"/>
  <c r="I26" i="1"/>
  <c r="I27" i="1"/>
  <c r="I28" i="1"/>
  <c r="I29" i="1"/>
  <c r="I30" i="1"/>
  <c r="I31" i="1"/>
  <c r="I32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55" i="1"/>
  <c r="I40" i="1"/>
  <c r="I56" i="1"/>
  <c r="I72" i="1"/>
  <c r="I37" i="1"/>
  <c r="I53" i="1"/>
  <c r="I69" i="1"/>
  <c r="I38" i="1"/>
  <c r="I54" i="1"/>
  <c r="I70" i="1"/>
  <c r="I51" i="1"/>
  <c r="I47" i="1"/>
  <c r="I39" i="1"/>
  <c r="I44" i="1"/>
  <c r="I60" i="1"/>
  <c r="I76" i="1"/>
  <c r="I41" i="1"/>
  <c r="I57" i="1"/>
  <c r="I73" i="1"/>
  <c r="I42" i="1"/>
  <c r="I58" i="1"/>
  <c r="I74" i="1"/>
  <c r="I35" i="1"/>
  <c r="I75" i="1"/>
  <c r="I71" i="1"/>
  <c r="I48" i="1"/>
  <c r="I64" i="1"/>
  <c r="I80" i="1"/>
  <c r="I45" i="1"/>
  <c r="I61" i="1"/>
  <c r="I77" i="1"/>
  <c r="I46" i="1"/>
  <c r="I62" i="1"/>
  <c r="I78" i="1"/>
  <c r="I79" i="1"/>
  <c r="I59" i="1"/>
  <c r="I36" i="1"/>
  <c r="I52" i="1"/>
  <c r="I68" i="1"/>
  <c r="I49" i="1"/>
  <c r="I65" i="1"/>
  <c r="I34" i="1"/>
  <c r="I50" i="1"/>
  <c r="I66" i="1"/>
  <c r="I67" i="1"/>
  <c r="I63" i="1"/>
  <c r="I43" i="1"/>
  <c r="Q20" i="1" l="1"/>
  <c r="F20" i="1" s="1"/>
  <c r="E21" i="1"/>
  <c r="H21" i="1"/>
  <c r="F21" i="1" s="1"/>
  <c r="H34" i="1"/>
  <c r="G34" i="1" s="1"/>
  <c r="F34" i="1" s="1"/>
  <c r="U35" i="1" s="1"/>
  <c r="G22" i="1" l="1"/>
  <c r="H22" i="1"/>
  <c r="F22" i="1" s="1"/>
  <c r="E22" i="1"/>
  <c r="H23" i="1" s="1"/>
  <c r="E34" i="1"/>
  <c r="G23" i="1" l="1"/>
  <c r="E23" i="1" s="1"/>
  <c r="H35" i="1"/>
  <c r="G35" i="1" s="1"/>
  <c r="F23" i="1" l="1"/>
  <c r="G24" i="1"/>
  <c r="E24" i="1" s="1"/>
  <c r="H24" i="1"/>
  <c r="F24" i="1" s="1"/>
  <c r="F35" i="1"/>
  <c r="E35" i="1"/>
  <c r="G25" i="1" l="1"/>
  <c r="E25" i="1" s="1"/>
  <c r="H25" i="1"/>
  <c r="H36" i="1"/>
  <c r="G36" i="1" s="1"/>
  <c r="F36" i="1" s="1"/>
  <c r="G26" i="1" l="1"/>
  <c r="E26" i="1" s="1"/>
  <c r="H26" i="1"/>
  <c r="F26" i="1" s="1"/>
  <c r="U27" i="1" s="1"/>
  <c r="F25" i="1"/>
  <c r="E36" i="1"/>
  <c r="G27" i="1" l="1"/>
  <c r="E27" i="1" s="1"/>
  <c r="H27" i="1"/>
  <c r="H37" i="1"/>
  <c r="G37" i="1" s="1"/>
  <c r="F37" i="1" s="1"/>
  <c r="F27" i="1" l="1"/>
  <c r="G28" i="1"/>
  <c r="E28" i="1"/>
  <c r="H28" i="1"/>
  <c r="F28" i="1" s="1"/>
  <c r="E37" i="1"/>
  <c r="G29" i="1" l="1"/>
  <c r="E29" i="1"/>
  <c r="H29" i="1"/>
  <c r="H38" i="1"/>
  <c r="G38" i="1" s="1"/>
  <c r="F38" i="1" s="1"/>
  <c r="G30" i="1" l="1"/>
  <c r="E30" i="1" s="1"/>
  <c r="H30" i="1"/>
  <c r="F30" i="1" s="1"/>
  <c r="F29" i="1"/>
  <c r="E38" i="1"/>
  <c r="G31" i="1" l="1"/>
  <c r="E31" i="1"/>
  <c r="G32" i="1" s="1"/>
  <c r="H31" i="1"/>
  <c r="F31" i="1" s="1"/>
  <c r="H39" i="1"/>
  <c r="G39" i="1" s="1"/>
  <c r="F39" i="1" s="1"/>
  <c r="H32" i="1" l="1"/>
  <c r="E32" i="1" s="1"/>
  <c r="E39" i="1"/>
  <c r="F32" i="1" l="1"/>
  <c r="H40" i="1"/>
  <c r="G40" i="1" s="1"/>
  <c r="F40" i="1" s="1"/>
  <c r="U33" i="1" l="1"/>
  <c r="AD16" i="1"/>
  <c r="E40" i="1"/>
  <c r="U45" i="1"/>
  <c r="H41" i="1" l="1"/>
  <c r="G41" i="1" s="1"/>
  <c r="F41" i="1" s="1"/>
  <c r="E41" i="1" l="1"/>
  <c r="U46" i="1"/>
  <c r="H42" i="1" l="1"/>
  <c r="G42" i="1" s="1"/>
  <c r="F42" i="1" s="1"/>
  <c r="E42" i="1" l="1"/>
  <c r="H43" i="1" l="1"/>
  <c r="G43" i="1" s="1"/>
  <c r="F43" i="1" l="1"/>
  <c r="E43" i="1"/>
  <c r="H44" i="1" l="1"/>
  <c r="G44" i="1" s="1"/>
  <c r="E44" i="1" s="1"/>
  <c r="H45" i="1" l="1"/>
  <c r="G45" i="1" s="1"/>
  <c r="Q44" i="1"/>
  <c r="F44" i="1" s="1"/>
  <c r="E45" i="1" l="1"/>
  <c r="F45" i="1"/>
  <c r="H46" i="1" l="1"/>
  <c r="G46" i="1" s="1"/>
  <c r="F46" i="1" s="1"/>
  <c r="U47" i="1" s="1"/>
  <c r="E46" i="1" l="1"/>
  <c r="H47" i="1" s="1"/>
  <c r="G47" i="1" s="1"/>
  <c r="E47" i="1" l="1"/>
  <c r="F47" i="1"/>
  <c r="H48" i="1" l="1"/>
  <c r="G48" i="1" s="1"/>
  <c r="F48" i="1" s="1"/>
  <c r="E48" i="1" l="1"/>
  <c r="H49" i="1" s="1"/>
  <c r="G49" i="1" s="1"/>
  <c r="E49" i="1" l="1"/>
  <c r="F49" i="1"/>
  <c r="H50" i="1" l="1"/>
  <c r="G50" i="1" s="1"/>
  <c r="F50" i="1" s="1"/>
  <c r="E50" i="1" l="1"/>
  <c r="H51" i="1" s="1"/>
  <c r="G51" i="1" s="1"/>
  <c r="E51" i="1" l="1"/>
  <c r="F51" i="1"/>
  <c r="H52" i="1" l="1"/>
  <c r="G52" i="1" s="1"/>
  <c r="E52" i="1" s="1"/>
  <c r="H53" i="1" l="1"/>
  <c r="G53" i="1" s="1"/>
  <c r="F53" i="1" s="1"/>
  <c r="F52" i="1"/>
  <c r="E53" i="1" l="1"/>
  <c r="H54" i="1" l="1"/>
  <c r="G54" i="1" s="1"/>
  <c r="E54" i="1" s="1"/>
  <c r="H55" i="1" l="1"/>
  <c r="G55" i="1" s="1"/>
  <c r="F55" i="1" s="1"/>
  <c r="F54" i="1"/>
  <c r="E55" i="1" l="1"/>
  <c r="H56" i="1" l="1"/>
  <c r="G56" i="1" s="1"/>
  <c r="E56" i="1" l="1"/>
  <c r="H57" i="1" l="1"/>
  <c r="G57" i="1" s="1"/>
  <c r="F57" i="1" s="1"/>
  <c r="U58" i="1" s="1"/>
  <c r="Q56" i="1"/>
  <c r="F56" i="1" s="1"/>
  <c r="U57" i="1" s="1"/>
  <c r="E57" i="1" l="1"/>
  <c r="H58" i="1" l="1"/>
  <c r="G58" i="1" s="1"/>
  <c r="F58" i="1" s="1"/>
  <c r="E58" i="1" l="1"/>
  <c r="H59" i="1" l="1"/>
  <c r="G59" i="1" s="1"/>
  <c r="F59" i="1" s="1"/>
  <c r="E59" i="1" l="1"/>
  <c r="H60" i="1" l="1"/>
  <c r="G60" i="1" s="1"/>
  <c r="F60" i="1" s="1"/>
  <c r="E60" i="1" l="1"/>
  <c r="H61" i="1" l="1"/>
  <c r="G61" i="1" s="1"/>
  <c r="F61" i="1" s="1"/>
  <c r="E61" i="1" l="1"/>
  <c r="H62" i="1" l="1"/>
  <c r="G62" i="1" s="1"/>
  <c r="F62" i="1" s="1"/>
  <c r="E62" i="1" l="1"/>
  <c r="H63" i="1" l="1"/>
  <c r="G63" i="1" s="1"/>
  <c r="F63" i="1" s="1"/>
  <c r="E63" i="1" l="1"/>
  <c r="H64" i="1" l="1"/>
  <c r="G64" i="1" s="1"/>
  <c r="F64" i="1" s="1"/>
  <c r="E64" i="1" l="1"/>
  <c r="H65" i="1" l="1"/>
  <c r="G65" i="1" s="1"/>
  <c r="F65" i="1" l="1"/>
  <c r="E65" i="1"/>
  <c r="H66" i="1" s="1"/>
  <c r="G66" i="1" s="1"/>
  <c r="E66" i="1" l="1"/>
  <c r="F66" i="1"/>
  <c r="U67" i="1" s="1"/>
  <c r="H67" i="1" l="1"/>
  <c r="G67" i="1" s="1"/>
  <c r="F67" i="1" s="1"/>
  <c r="E67" i="1" l="1"/>
  <c r="H68" i="1" l="1"/>
  <c r="G68" i="1" s="1"/>
  <c r="E68" i="1" s="1"/>
  <c r="H69" i="1" l="1"/>
  <c r="G69" i="1" s="1"/>
  <c r="F69" i="1" s="1"/>
  <c r="U70" i="1" s="1"/>
  <c r="Q68" i="1"/>
  <c r="F68" i="1" s="1"/>
  <c r="E69" i="1" l="1"/>
  <c r="H70" i="1" s="1"/>
  <c r="G70" i="1" s="1"/>
  <c r="E70" i="1" l="1"/>
  <c r="F70" i="1"/>
  <c r="H71" i="1" l="1"/>
  <c r="G71" i="1" s="1"/>
  <c r="F71" i="1" s="1"/>
  <c r="U72" i="1" s="1"/>
  <c r="E71" i="1" l="1"/>
  <c r="H72" i="1" s="1"/>
  <c r="G72" i="1" s="1"/>
  <c r="E72" i="1" l="1"/>
  <c r="F72" i="1"/>
  <c r="H73" i="1" l="1"/>
  <c r="G73" i="1" s="1"/>
  <c r="F73" i="1" s="1"/>
  <c r="E73" i="1" l="1"/>
  <c r="H74" i="1" s="1"/>
  <c r="G74" i="1" s="1"/>
  <c r="E74" i="1" l="1"/>
  <c r="F74" i="1"/>
  <c r="H75" i="1" l="1"/>
  <c r="G75" i="1" s="1"/>
  <c r="F75" i="1" s="1"/>
  <c r="E75" i="1" l="1"/>
  <c r="H76" i="1" s="1"/>
  <c r="G76" i="1" s="1"/>
  <c r="E76" i="1" l="1"/>
  <c r="F76" i="1"/>
  <c r="H77" i="1" l="1"/>
  <c r="G77" i="1" s="1"/>
  <c r="F77" i="1" s="1"/>
  <c r="E77" i="1" l="1"/>
  <c r="H78" i="1" s="1"/>
  <c r="G78" i="1" s="1"/>
  <c r="E78" i="1" l="1"/>
  <c r="F78" i="1"/>
  <c r="H79" i="1" l="1"/>
  <c r="G79" i="1" s="1"/>
  <c r="F79" i="1" l="1"/>
  <c r="E79" i="1"/>
  <c r="H80" i="1" l="1"/>
  <c r="G80" i="1" s="1"/>
  <c r="E80" i="1" s="1"/>
  <c r="H81" i="1" l="1"/>
  <c r="G81" i="1" s="1"/>
  <c r="F81" i="1" s="1"/>
  <c r="Q80" i="1"/>
  <c r="F80" i="1" s="1"/>
  <c r="U81" i="1" s="1"/>
  <c r="E81" i="1" l="1"/>
  <c r="H82" i="1" l="1"/>
  <c r="G82" i="1" s="1"/>
  <c r="F82" i="1" s="1"/>
  <c r="E82" i="1" l="1"/>
  <c r="H83" i="1" l="1"/>
  <c r="G83" i="1" s="1"/>
  <c r="F83" i="1" l="1"/>
  <c r="E83" i="1"/>
  <c r="H84" i="1" s="1"/>
  <c r="G84" i="1" s="1"/>
  <c r="E84" i="1" l="1"/>
  <c r="F84" i="1"/>
  <c r="H85" i="1" l="1"/>
  <c r="G85" i="1" s="1"/>
  <c r="F85" i="1" l="1"/>
  <c r="E85" i="1"/>
  <c r="H86" i="1" s="1"/>
  <c r="G86" i="1" s="1"/>
  <c r="E86" i="1" l="1"/>
  <c r="F86" i="1"/>
  <c r="H87" i="1" l="1"/>
  <c r="G87" i="1" s="1"/>
  <c r="F87" i="1" s="1"/>
  <c r="E87" i="1" l="1"/>
  <c r="H88" i="1" l="1"/>
  <c r="G88" i="1" s="1"/>
  <c r="F88" i="1" l="1"/>
  <c r="E88" i="1"/>
  <c r="H89" i="1" l="1"/>
  <c r="G89" i="1" s="1"/>
  <c r="F89" i="1" l="1"/>
  <c r="G3" i="1"/>
  <c r="E89" i="1"/>
  <c r="H90" i="1" l="1"/>
  <c r="G90" i="1" s="1"/>
  <c r="F90" i="1" s="1"/>
  <c r="E90" i="1" l="1"/>
  <c r="H91" i="1" l="1"/>
  <c r="G91" i="1" s="1"/>
  <c r="F91" i="1" s="1"/>
  <c r="E91" i="1" l="1"/>
  <c r="H92" i="1" l="1"/>
  <c r="G92" i="1" s="1"/>
  <c r="E92" i="1" s="1"/>
  <c r="H93" i="1" l="1"/>
  <c r="G93" i="1" s="1"/>
  <c r="F93" i="1" s="1"/>
  <c r="Q92" i="1"/>
  <c r="F92" i="1" s="1"/>
  <c r="U93" i="1" s="1"/>
  <c r="E93" i="1" l="1"/>
  <c r="H94" i="1" l="1"/>
  <c r="G94" i="1" s="1"/>
  <c r="F94" i="1" s="1"/>
  <c r="E94" i="1" l="1"/>
  <c r="H95" i="1" l="1"/>
  <c r="G95" i="1" s="1"/>
  <c r="F95" i="1" l="1"/>
  <c r="E95" i="1"/>
  <c r="H96" i="1" l="1"/>
  <c r="G96" i="1" s="1"/>
  <c r="F96" i="1" s="1"/>
  <c r="E96" i="1" l="1"/>
  <c r="H97" i="1" l="1"/>
  <c r="G97" i="1" s="1"/>
  <c r="F97" i="1" s="1"/>
  <c r="E97" i="1" l="1"/>
  <c r="H98" i="1" l="1"/>
  <c r="G98" i="1" s="1"/>
  <c r="F98" i="1" s="1"/>
  <c r="E98" i="1" l="1"/>
  <c r="H99" i="1" l="1"/>
  <c r="G99" i="1" s="1"/>
  <c r="F99" i="1" s="1"/>
  <c r="E99" i="1" l="1"/>
  <c r="H100" i="1" l="1"/>
  <c r="G100" i="1" s="1"/>
  <c r="F100" i="1" l="1"/>
  <c r="E100" i="1"/>
  <c r="H101" i="1" l="1"/>
  <c r="G101" i="1" s="1"/>
  <c r="F101" i="1" s="1"/>
  <c r="E101" i="1" l="1"/>
  <c r="H102" i="1" l="1"/>
  <c r="G102" i="1" s="1"/>
  <c r="F102" i="1" s="1"/>
  <c r="E102" i="1" l="1"/>
  <c r="H103" i="1" l="1"/>
  <c r="G103" i="1" s="1"/>
  <c r="F103" i="1" l="1"/>
  <c r="E103" i="1"/>
  <c r="H104" i="1" l="1"/>
  <c r="G104" i="1" s="1"/>
  <c r="E104" i="1" s="1"/>
  <c r="H105" i="1" l="1"/>
  <c r="G105" i="1" s="1"/>
  <c r="F105" i="1" s="1"/>
  <c r="Q104" i="1"/>
  <c r="F104" i="1" s="1"/>
  <c r="U105" i="1" s="1"/>
  <c r="E105" i="1" l="1"/>
  <c r="H106" i="1" l="1"/>
  <c r="G106" i="1" s="1"/>
  <c r="F106" i="1" l="1"/>
  <c r="E106" i="1"/>
  <c r="H107" i="1" l="1"/>
  <c r="G107" i="1" s="1"/>
  <c r="F107" i="1" l="1"/>
  <c r="E107" i="1"/>
  <c r="H108" i="1" l="1"/>
  <c r="G108" i="1" s="1"/>
  <c r="F108" i="1" l="1"/>
  <c r="E108" i="1"/>
  <c r="H109" i="1" l="1"/>
  <c r="G109" i="1" s="1"/>
  <c r="F109" i="1" l="1"/>
  <c r="E109" i="1"/>
  <c r="H110" i="1" l="1"/>
  <c r="G110" i="1" s="1"/>
  <c r="F110" i="1" l="1"/>
  <c r="E110" i="1"/>
  <c r="H111" i="1" l="1"/>
  <c r="G111" i="1" s="1"/>
  <c r="F111" i="1" s="1"/>
  <c r="E111" i="1" l="1"/>
  <c r="H112" i="1" l="1"/>
  <c r="G112" i="1" s="1"/>
  <c r="F112" i="1" s="1"/>
  <c r="E112" i="1" l="1"/>
  <c r="H113" i="1" l="1"/>
  <c r="G113" i="1" s="1"/>
  <c r="F113" i="1" s="1"/>
  <c r="E113" i="1" l="1"/>
  <c r="H114" i="1" l="1"/>
  <c r="G114" i="1" s="1"/>
  <c r="F114" i="1" s="1"/>
  <c r="E114" i="1" l="1"/>
  <c r="H115" i="1" l="1"/>
  <c r="G115" i="1" s="1"/>
  <c r="F115" i="1" s="1"/>
  <c r="E115" i="1" l="1"/>
  <c r="H116" i="1" s="1"/>
  <c r="G116" i="1" s="1"/>
  <c r="E116" i="1" s="1"/>
  <c r="H117" i="1" l="1"/>
  <c r="G117" i="1" s="1"/>
  <c r="F117" i="1" s="1"/>
  <c r="Q116" i="1"/>
  <c r="F116" i="1" s="1"/>
  <c r="U117" i="1" s="1"/>
  <c r="E117" i="1" l="1"/>
  <c r="H118" i="1" l="1"/>
  <c r="G118" i="1" s="1"/>
  <c r="F118" i="1" s="1"/>
  <c r="E118" i="1" l="1"/>
  <c r="H119" i="1" l="1"/>
  <c r="G119" i="1" s="1"/>
  <c r="F119" i="1" s="1"/>
  <c r="E119" i="1" l="1"/>
  <c r="H120" i="1" l="1"/>
  <c r="G120" i="1" s="1"/>
  <c r="F120" i="1" s="1"/>
  <c r="E120" i="1" l="1"/>
  <c r="H121" i="1" l="1"/>
  <c r="G121" i="1" s="1"/>
  <c r="F121" i="1" s="1"/>
  <c r="E121" i="1" l="1"/>
  <c r="H122" i="1" l="1"/>
  <c r="G122" i="1" s="1"/>
  <c r="F122" i="1" s="1"/>
  <c r="E122" i="1" l="1"/>
  <c r="H123" i="1" l="1"/>
  <c r="G123" i="1" s="1"/>
  <c r="F123" i="1" s="1"/>
  <c r="E123" i="1" l="1"/>
  <c r="H124" i="1" l="1"/>
  <c r="G124" i="1" s="1"/>
  <c r="F124" i="1" s="1"/>
  <c r="E124" i="1" l="1"/>
  <c r="H125" i="1" l="1"/>
  <c r="G125" i="1" s="1"/>
  <c r="F125" i="1" s="1"/>
  <c r="E125" i="1" l="1"/>
  <c r="H126" i="1" l="1"/>
  <c r="G126" i="1" s="1"/>
  <c r="F126" i="1" l="1"/>
  <c r="E126" i="1"/>
  <c r="H127" i="1" l="1"/>
  <c r="G127" i="1" s="1"/>
  <c r="F127" i="1" s="1"/>
  <c r="E127" i="1" l="1"/>
  <c r="H128" i="1" l="1"/>
  <c r="G128" i="1" s="1"/>
  <c r="E128" i="1" s="1"/>
  <c r="H129" i="1" l="1"/>
  <c r="G129" i="1" s="1"/>
  <c r="Q128" i="1"/>
  <c r="F128" i="1" s="1"/>
  <c r="F129" i="1" l="1"/>
  <c r="E129" i="1"/>
  <c r="H130" i="1" l="1"/>
  <c r="G130" i="1" s="1"/>
  <c r="F130" i="1" l="1"/>
  <c r="E130" i="1"/>
  <c r="H131" i="1" l="1"/>
  <c r="G131" i="1" s="1"/>
  <c r="F131" i="1" l="1"/>
  <c r="E131" i="1"/>
  <c r="H132" i="1" l="1"/>
  <c r="G132" i="1" s="1"/>
  <c r="F132" i="1" s="1"/>
  <c r="E132" i="1" l="1"/>
  <c r="H133" i="1" l="1"/>
  <c r="G133" i="1" s="1"/>
  <c r="F133" i="1" l="1"/>
  <c r="E133" i="1"/>
  <c r="H134" i="1" l="1"/>
  <c r="G134" i="1" s="1"/>
  <c r="F134" i="1" l="1"/>
  <c r="E134" i="1"/>
  <c r="H135" i="1" l="1"/>
  <c r="G135" i="1" s="1"/>
  <c r="F135" i="1" s="1"/>
  <c r="E135" i="1" l="1"/>
  <c r="H136" i="1" l="1"/>
  <c r="G136" i="1" s="1"/>
  <c r="F136" i="1" s="1"/>
  <c r="E136" i="1" l="1"/>
  <c r="H137" i="1" l="1"/>
  <c r="G137" i="1" s="1"/>
  <c r="F137" i="1" s="1"/>
  <c r="E137" i="1" l="1"/>
  <c r="H138" i="1" l="1"/>
  <c r="G138" i="1" s="1"/>
  <c r="F138" i="1" s="1"/>
  <c r="E138" i="1" l="1"/>
  <c r="H139" i="1" l="1"/>
  <c r="G139" i="1" s="1"/>
  <c r="F139" i="1" s="1"/>
  <c r="E139" i="1" l="1"/>
  <c r="H140" i="1" l="1"/>
  <c r="G140" i="1" s="1"/>
  <c r="F140" i="1" s="1"/>
  <c r="T20" i="1" s="1"/>
  <c r="U20" i="1" s="1"/>
  <c r="B15" i="3" l="1"/>
  <c r="U141" i="1"/>
  <c r="S20" i="1" s="1"/>
  <c r="E140" i="1"/>
  <c r="B17" i="3" l="1"/>
  <c r="B16" i="3"/>
  <c r="AH2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Шпаковский Александр Михайлович</author>
  </authors>
  <commentList>
    <comment ref="F8" authorId="0" shapeId="0" xr:uid="{00000000-0006-0000-0100-000001000000}">
      <text>
        <r>
          <rPr>
            <b/>
            <sz val="9"/>
            <color indexed="81"/>
            <rFont val="Tahoma"/>
            <family val="2"/>
            <charset val="204"/>
          </rPr>
          <t>в тело добавляеться?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Шпаковский Александр Михайлович</author>
  </authors>
  <commentList>
    <comment ref="F7" authorId="0" shapeId="0" xr:uid="{00000000-0006-0000-0200-000001000000}">
      <text>
        <r>
          <rPr>
            <b/>
            <sz val="9"/>
            <color indexed="81"/>
            <rFont val="Tahoma"/>
            <family val="2"/>
            <charset val="204"/>
          </rPr>
          <t>в тело добавляеться?</t>
        </r>
      </text>
    </comment>
  </commentList>
</comments>
</file>

<file path=xl/sharedStrings.xml><?xml version="1.0" encoding="utf-8"?>
<sst xmlns="http://schemas.openxmlformats.org/spreadsheetml/2006/main" count="115" uniqueCount="66">
  <si>
    <t>Дата надання</t>
  </si>
  <si>
    <t>строк</t>
  </si>
  <si>
    <t>сума кредиту</t>
  </si>
  <si>
    <t>процентна ставка</t>
  </si>
  <si>
    <t>щомісячна комісія</t>
  </si>
  <si>
    <t>разова комісія</t>
  </si>
  <si>
    <t>дата погашення</t>
  </si>
  <si>
    <t>Дата видачі кредиту/дата платежу</t>
  </si>
  <si>
    <t>Кількість днів у розрахунковому періоді</t>
  </si>
  <si>
    <t>Чиста сума кредиту/сума платежу за розрахунковий період, грн.</t>
  </si>
  <si>
    <t>Види платежів за кредитом</t>
  </si>
  <si>
    <t>Реальна річна процентна ставка, %</t>
  </si>
  <si>
    <t>Загальна вартість кредиту, грн</t>
  </si>
  <si>
    <t>сума кредиту за договором</t>
  </si>
  <si>
    <t>проценти за користування кредитом</t>
  </si>
  <si>
    <t>платежі за додаткові та супутні послуги</t>
  </si>
  <si>
    <t>банку</t>
  </si>
  <si>
    <t xml:space="preserve">кредитного посередника </t>
  </si>
  <si>
    <t>третіх осіб</t>
  </si>
  <si>
    <t>за обслуговування кредитної заборгованості</t>
  </si>
  <si>
    <t>розрахунково-касове обслуговування</t>
  </si>
  <si>
    <t>комісія за надання кредиту</t>
  </si>
  <si>
    <t>інші послуги банку</t>
  </si>
  <si>
    <t>комісійний збір</t>
  </si>
  <si>
    <t>інша плата за послуги кредитного посередника</t>
  </si>
  <si>
    <t>послуги нотаріуса</t>
  </si>
  <si>
    <t>послуги оцінювача</t>
  </si>
  <si>
    <t>послуги страховика</t>
  </si>
  <si>
    <t>інші послуги третіх осіб</t>
  </si>
  <si>
    <t>Сума заборгованості</t>
  </si>
  <si>
    <t>№ з/п</t>
  </si>
  <si>
    <t>Платіж у місяць</t>
  </si>
  <si>
    <t xml:space="preserve"> </t>
  </si>
  <si>
    <t>так</t>
  </si>
  <si>
    <t>ні</t>
  </si>
  <si>
    <t>знижена ставка на пільговий період</t>
  </si>
  <si>
    <t>да</t>
  </si>
  <si>
    <t>нет</t>
  </si>
  <si>
    <t>вартість застави</t>
  </si>
  <si>
    <t>страхування застави</t>
  </si>
  <si>
    <t>страхування позичальника</t>
  </si>
  <si>
    <t>Загальні витрати</t>
  </si>
  <si>
    <t>сума кредита на руки</t>
  </si>
  <si>
    <t>Процетна ставка</t>
  </si>
  <si>
    <t>Разова комісія</t>
  </si>
  <si>
    <t>Строк</t>
  </si>
  <si>
    <t>Вартість автомобіля, грн</t>
  </si>
  <si>
    <t>Аванс, грн</t>
  </si>
  <si>
    <t>Страхування автомобіля, % від вартості</t>
  </si>
  <si>
    <t>Вхідні дані</t>
  </si>
  <si>
    <t>Витрати на оформлення</t>
  </si>
  <si>
    <t>Оцінка авто, грн</t>
  </si>
  <si>
    <t>Разова комісія, грн</t>
  </si>
  <si>
    <t>Всього витрат</t>
  </si>
  <si>
    <t>Місячній платіж</t>
  </si>
  <si>
    <t>КАСКО, грн</t>
  </si>
  <si>
    <t>Щомісячна комісія</t>
  </si>
  <si>
    <t>Страхування життя позичальника</t>
  </si>
  <si>
    <t>Нотаріус, грн (орієнтовно)</t>
  </si>
  <si>
    <t>додати КАСКО за 1-ий рік в кредит?</t>
  </si>
  <si>
    <t>додати разову комісію в кредит?</t>
  </si>
  <si>
    <t>Сума кредиту за договором, грн</t>
  </si>
  <si>
    <t>IRR</t>
  </si>
  <si>
    <t>Денна ставка</t>
  </si>
  <si>
    <t>XIRR</t>
  </si>
  <si>
    <t>Сума кредного ліміту, грн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</si>
</sst>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.00\ &quot;₽&quot;;[Red]\-#,##0.00\ &quot;₽&quot;"/>
    <numFmt numFmtId="165" formatCode="#,##0.00_ ;[Red]\-#,##0.00\ "/>
    <numFmt numFmtId="166" formatCode="_-* #,##0.0000000000_-;\-* #,##0.0000000000_-;_-* &quot;-&quot;??_-;_-@_-"/>
  </numFmts>
  <fonts count="20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1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i/>
      <sz val="12"/>
      <color rgb="FFFF0000"/>
      <name val="Calibri"/>
      <family val="2"/>
      <charset val="204"/>
      <scheme val="minor"/>
    </font>
    <font>
      <b/>
      <sz val="12"/>
      <color theme="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7E6E6"/>
        <bgColor indexed="64"/>
      </patternFill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71">
    <xf numFmtId="0" fontId="0" fillId="0" borderId="0" xfId="0"/>
    <xf numFmtId="4" fontId="0" fillId="0" borderId="0" xfId="0" applyNumberFormat="1"/>
    <xf numFmtId="0" fontId="4" fillId="0" borderId="1" xfId="0" applyFont="1" applyBorder="1" applyAlignment="1">
      <alignment horizontal="center" vertical="center" wrapText="1"/>
    </xf>
    <xf numFmtId="10" fontId="0" fillId="0" borderId="0" xfId="0" applyNumberFormat="1"/>
    <xf numFmtId="4" fontId="3" fillId="0" borderId="0" xfId="0" applyNumberFormat="1" applyFont="1"/>
    <xf numFmtId="0" fontId="3" fillId="0" borderId="0" xfId="0" applyFont="1"/>
    <xf numFmtId="14" fontId="0" fillId="0" borderId="0" xfId="0" applyNumberFormat="1" applyAlignment="1">
      <alignment horizontal="center"/>
    </xf>
    <xf numFmtId="4" fontId="2" fillId="0" borderId="0" xfId="0" applyNumberFormat="1" applyFont="1"/>
    <xf numFmtId="0" fontId="1" fillId="0" borderId="0" xfId="0" applyFont="1"/>
    <xf numFmtId="14" fontId="0" fillId="0" borderId="0" xfId="0" applyNumberFormat="1" applyProtection="1">
      <protection locked="0"/>
    </xf>
    <xf numFmtId="0" fontId="0" fillId="0" borderId="0" xfId="0" applyProtection="1">
      <protection locked="0"/>
    </xf>
    <xf numFmtId="4" fontId="0" fillId="0" borderId="0" xfId="0" applyNumberFormat="1" applyProtection="1">
      <protection locked="0"/>
    </xf>
    <xf numFmtId="14" fontId="1" fillId="0" borderId="0" xfId="0" applyNumberFormat="1" applyFont="1" applyProtection="1">
      <protection locked="0"/>
    </xf>
    <xf numFmtId="0" fontId="1" fillId="0" borderId="0" xfId="0" applyFont="1" applyProtection="1">
      <protection locked="0"/>
    </xf>
    <xf numFmtId="9" fontId="0" fillId="0" borderId="0" xfId="0" applyNumberFormat="1" applyFill="1" applyProtection="1">
      <protection locked="0"/>
    </xf>
    <xf numFmtId="9" fontId="0" fillId="0" borderId="0" xfId="0" applyNumberFormat="1" applyProtection="1">
      <protection locked="0"/>
    </xf>
    <xf numFmtId="165" fontId="7" fillId="3" borderId="0" xfId="0" applyNumberFormat="1" applyFont="1" applyFill="1" applyProtection="1">
      <protection locked="0"/>
    </xf>
    <xf numFmtId="164" fontId="6" fillId="2" borderId="0" xfId="0" applyNumberFormat="1" applyFont="1" applyFill="1" applyAlignment="1" applyProtection="1">
      <alignment horizontal="center" vertical="center"/>
      <protection locked="0"/>
    </xf>
    <xf numFmtId="9" fontId="6" fillId="3" borderId="0" xfId="0" applyNumberFormat="1" applyFont="1" applyFill="1" applyAlignment="1" applyProtection="1">
      <alignment horizontal="center"/>
      <protection locked="0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 applyProtection="1">
      <alignment wrapText="1"/>
      <protection locked="0"/>
    </xf>
    <xf numFmtId="10" fontId="2" fillId="0" borderId="0" xfId="0" applyNumberFormat="1" applyFont="1" applyFill="1"/>
    <xf numFmtId="14" fontId="10" fillId="0" borderId="0" xfId="0" applyNumberFormat="1" applyFont="1" applyProtection="1">
      <protection locked="0"/>
    </xf>
    <xf numFmtId="0" fontId="10" fillId="0" borderId="0" xfId="0" applyFont="1" applyProtection="1">
      <protection locked="0"/>
    </xf>
    <xf numFmtId="10" fontId="10" fillId="0" borderId="0" xfId="0" applyNumberFormat="1" applyFont="1" applyProtection="1">
      <protection locked="0"/>
    </xf>
    <xf numFmtId="0" fontId="4" fillId="0" borderId="1" xfId="0" applyFont="1" applyBorder="1" applyAlignment="1">
      <alignment horizontal="center" vertical="center" wrapText="1"/>
    </xf>
    <xf numFmtId="0" fontId="9" fillId="0" borderId="0" xfId="0" applyFont="1" applyFill="1"/>
    <xf numFmtId="10" fontId="9" fillId="0" borderId="0" xfId="0" applyNumberFormat="1" applyFont="1" applyFill="1"/>
    <xf numFmtId="0" fontId="3" fillId="0" borderId="0" xfId="0" applyFont="1" applyProtection="1">
      <protection locked="0"/>
    </xf>
    <xf numFmtId="0" fontId="11" fillId="0" borderId="1" xfId="0" applyFont="1" applyBorder="1" applyAlignment="1">
      <alignment horizontal="center" vertical="center" wrapText="1"/>
    </xf>
    <xf numFmtId="3" fontId="10" fillId="0" borderId="0" xfId="0" applyNumberFormat="1" applyFont="1" applyProtection="1">
      <protection locked="0"/>
    </xf>
    <xf numFmtId="14" fontId="10" fillId="0" borderId="0" xfId="0" applyNumberFormat="1" applyFont="1" applyFill="1" applyProtection="1">
      <protection locked="0"/>
    </xf>
    <xf numFmtId="0" fontId="10" fillId="0" borderId="0" xfId="0" applyFont="1" applyFill="1" applyProtection="1">
      <protection locked="0"/>
    </xf>
    <xf numFmtId="3" fontId="10" fillId="0" borderId="0" xfId="0" applyNumberFormat="1" applyFont="1" applyFill="1" applyProtection="1">
      <protection locked="0"/>
    </xf>
    <xf numFmtId="0" fontId="9" fillId="0" borderId="0" xfId="0" applyFont="1" applyFill="1" applyAlignment="1" applyProtection="1">
      <alignment horizontal="center"/>
      <protection locked="0"/>
    </xf>
    <xf numFmtId="0" fontId="3" fillId="0" borderId="0" xfId="0" applyFont="1" applyFill="1" applyProtection="1">
      <protection locked="0"/>
    </xf>
    <xf numFmtId="0" fontId="0" fillId="0" borderId="6" xfId="0" applyBorder="1"/>
    <xf numFmtId="10" fontId="12" fillId="0" borderId="6" xfId="0" applyNumberFormat="1" applyFont="1" applyBorder="1" applyAlignment="1">
      <alignment horizontal="right" vertical="center"/>
    </xf>
    <xf numFmtId="0" fontId="9" fillId="3" borderId="0" xfId="0" applyFont="1" applyFill="1" applyProtection="1">
      <protection hidden="1"/>
    </xf>
    <xf numFmtId="0" fontId="0" fillId="3" borderId="0" xfId="0" applyFill="1" applyProtection="1">
      <protection hidden="1"/>
    </xf>
    <xf numFmtId="0" fontId="4" fillId="0" borderId="1" xfId="0" applyFont="1" applyBorder="1" applyAlignment="1">
      <alignment horizontal="center" vertical="center" wrapText="1"/>
    </xf>
    <xf numFmtId="0" fontId="14" fillId="4" borderId="0" xfId="0" applyFont="1" applyFill="1" applyProtection="1">
      <protection hidden="1"/>
    </xf>
    <xf numFmtId="0" fontId="15" fillId="4" borderId="0" xfId="0" applyFont="1" applyFill="1" applyProtection="1">
      <protection hidden="1"/>
    </xf>
    <xf numFmtId="0" fontId="5" fillId="3" borderId="0" xfId="0" applyFont="1" applyFill="1" applyProtection="1">
      <protection hidden="1"/>
    </xf>
    <xf numFmtId="4" fontId="5" fillId="3" borderId="0" xfId="0" applyNumberFormat="1" applyFont="1" applyFill="1" applyProtection="1">
      <protection hidden="1"/>
    </xf>
    <xf numFmtId="0" fontId="17" fillId="4" borderId="0" xfId="0" applyFont="1" applyFill="1" applyAlignment="1" applyProtection="1">
      <alignment wrapText="1"/>
      <protection hidden="1"/>
    </xf>
    <xf numFmtId="4" fontId="17" fillId="4" borderId="0" xfId="0" applyNumberFormat="1" applyFont="1" applyFill="1" applyProtection="1">
      <protection hidden="1"/>
    </xf>
    <xf numFmtId="4" fontId="15" fillId="4" borderId="0" xfId="0" applyNumberFormat="1" applyFont="1" applyFill="1" applyProtection="1">
      <protection hidden="1"/>
    </xf>
    <xf numFmtId="0" fontId="0" fillId="5" borderId="0" xfId="0" applyFill="1" applyProtection="1">
      <protection hidden="1"/>
    </xf>
    <xf numFmtId="4" fontId="15" fillId="2" borderId="0" xfId="0" applyNumberFormat="1" applyFont="1" applyFill="1" applyProtection="1">
      <protection locked="0" hidden="1"/>
    </xf>
    <xf numFmtId="0" fontId="13" fillId="2" borderId="0" xfId="0" applyFont="1" applyFill="1" applyAlignment="1" applyProtection="1">
      <alignment horizontal="center"/>
      <protection locked="0" hidden="1"/>
    </xf>
    <xf numFmtId="3" fontId="19" fillId="4" borderId="0" xfId="0" applyNumberFormat="1" applyFont="1" applyFill="1" applyProtection="1">
      <protection hidden="1"/>
    </xf>
    <xf numFmtId="0" fontId="19" fillId="4" borderId="0" xfId="0" applyFont="1" applyFill="1" applyProtection="1">
      <protection hidden="1"/>
    </xf>
    <xf numFmtId="10" fontId="15" fillId="4" borderId="0" xfId="0" applyNumberFormat="1" applyFont="1" applyFill="1" applyAlignment="1" applyProtection="1">
      <alignment horizontal="center"/>
      <protection hidden="1"/>
    </xf>
    <xf numFmtId="10" fontId="0" fillId="0" borderId="0" xfId="2" applyNumberFormat="1" applyFont="1"/>
    <xf numFmtId="0" fontId="6" fillId="0" borderId="0" xfId="0" applyFont="1" applyAlignment="1">
      <alignment horizontal="right"/>
    </xf>
    <xf numFmtId="0" fontId="7" fillId="4" borderId="0" xfId="0" applyFont="1" applyFill="1" applyAlignment="1" applyProtection="1">
      <alignment horizontal="right"/>
      <protection hidden="1"/>
    </xf>
    <xf numFmtId="10" fontId="6" fillId="0" borderId="0" xfId="0" applyNumberFormat="1" applyFont="1" applyAlignment="1">
      <alignment horizontal="center" vertical="center"/>
    </xf>
    <xf numFmtId="166" fontId="0" fillId="0" borderId="0" xfId="1" applyNumberFormat="1" applyFont="1"/>
    <xf numFmtId="0" fontId="9" fillId="3" borderId="0" xfId="0" applyFont="1" applyFill="1" applyAlignment="1" applyProtection="1">
      <alignment horizontal="center"/>
      <protection hidden="1"/>
    </xf>
    <xf numFmtId="0" fontId="16" fillId="4" borderId="0" xfId="0" applyFont="1" applyFill="1" applyAlignment="1" applyProtection="1">
      <alignment horizontal="center" wrapText="1"/>
      <protection hidden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9" fillId="0" borderId="0" xfId="0" applyFont="1" applyFill="1" applyAlignment="1" applyProtection="1">
      <alignment horizontal="center"/>
      <protection locked="0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9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/>
      <protection locked="0"/>
    </xf>
    <xf numFmtId="10" fontId="15" fillId="4" borderId="0" xfId="0" applyNumberFormat="1" applyFont="1" applyFill="1" applyProtection="1">
      <protection hidden="1"/>
    </xf>
  </cellXfs>
  <cellStyles count="3">
    <cellStyle name="Обычный" xfId="0" builtinId="0"/>
    <cellStyle name="Процентный" xfId="2" builtinId="5"/>
    <cellStyle name="Финансовый" xfId="1" builtinId="3"/>
  </cellStyles>
  <dxfs count="0"/>
  <tableStyles count="0" defaultTableStyle="TableStyleMedium2" defaultPivotStyle="PivotStyleLight16"/>
  <colors>
    <mruColors>
      <color rgb="FFE7E6E6"/>
      <color rgb="FFFF8F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2095500</xdr:colOff>
      <xdr:row>0</xdr:row>
      <xdr:rowOff>38100</xdr:rowOff>
    </xdr:from>
    <xdr:to>
      <xdr:col>1</xdr:col>
      <xdr:colOff>28575</xdr:colOff>
      <xdr:row>0</xdr:row>
      <xdr:rowOff>502762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000000"/>
            </a:clrFrom>
            <a:clrTo>
              <a:srgbClr val="000000">
                <a:alpha val="0"/>
              </a:srgbClr>
            </a:clrTo>
          </a:clrChange>
        </a:blip>
        <a:stretch>
          <a:fillRect/>
        </a:stretch>
      </xdr:blipFill>
      <xdr:spPr>
        <a:xfrm>
          <a:off x="2095500" y="38100"/>
          <a:ext cx="1724025" cy="464662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35"/>
  <sheetViews>
    <sheetView tabSelected="1" zoomScaleNormal="100" workbookViewId="0">
      <selection activeCell="B4" sqref="B4"/>
    </sheetView>
  </sheetViews>
  <sheetFormatPr defaultRowHeight="15" x14ac:dyDescent="0.25"/>
  <cols>
    <col min="1" max="1" width="56.85546875" customWidth="1"/>
    <col min="2" max="2" width="24.85546875" customWidth="1"/>
    <col min="3" max="3" width="11.140625" hidden="1" customWidth="1"/>
    <col min="4" max="4" width="0" hidden="1" customWidth="1"/>
    <col min="5" max="5" width="6.5703125" hidden="1" customWidth="1"/>
    <col min="6" max="6" width="36.140625" hidden="1" customWidth="1"/>
    <col min="7" max="7" width="15.42578125" hidden="1" customWidth="1"/>
    <col min="8" max="8" width="4.85546875" hidden="1" customWidth="1"/>
    <col min="9" max="9" width="4.7109375" hidden="1" customWidth="1"/>
    <col min="10" max="10" width="4.85546875" hidden="1" customWidth="1"/>
    <col min="11" max="13" width="9.140625" customWidth="1"/>
    <col min="14" max="22" width="9.140625" hidden="1" customWidth="1"/>
    <col min="23" max="23" width="0" hidden="1" customWidth="1"/>
  </cols>
  <sheetData>
    <row r="1" spans="1:21" ht="45" customHeight="1" x14ac:dyDescent="0.3">
      <c r="A1" s="38" t="s">
        <v>49</v>
      </c>
      <c r="B1" s="48"/>
      <c r="C1" s="39"/>
      <c r="D1" s="39"/>
      <c r="E1" s="39"/>
      <c r="F1" s="59" t="s">
        <v>50</v>
      </c>
      <c r="G1" s="59"/>
      <c r="H1" s="39"/>
      <c r="I1" s="39"/>
      <c r="J1" s="39"/>
      <c r="P1">
        <v>1</v>
      </c>
    </row>
    <row r="2" spans="1:21" ht="15.75" x14ac:dyDescent="0.25">
      <c r="A2" s="42"/>
      <c r="B2" s="52"/>
      <c r="C2" s="51"/>
      <c r="D2" s="42"/>
      <c r="E2" s="42"/>
      <c r="F2" s="42"/>
      <c r="G2" s="42"/>
      <c r="H2" s="42"/>
      <c r="I2" s="42"/>
      <c r="J2" s="42"/>
      <c r="P2">
        <v>2</v>
      </c>
      <c r="R2">
        <v>12</v>
      </c>
    </row>
    <row r="3" spans="1:21" ht="15.75" hidden="1" x14ac:dyDescent="0.25">
      <c r="A3" s="42" t="s">
        <v>46</v>
      </c>
      <c r="B3" s="49">
        <v>0</v>
      </c>
      <c r="C3" s="42"/>
      <c r="D3" s="42"/>
      <c r="E3" s="42"/>
      <c r="F3" s="42" t="s">
        <v>47</v>
      </c>
      <c r="G3" s="53" t="str">
        <f>IF(AND(B3&gt;0,B3&gt;=B5),(1-(B5/B3)),"-")</f>
        <v>-</v>
      </c>
      <c r="H3" s="42"/>
      <c r="I3" s="42"/>
      <c r="J3" s="42"/>
      <c r="P3">
        <v>3</v>
      </c>
      <c r="R3">
        <v>24</v>
      </c>
    </row>
    <row r="4" spans="1:21" ht="25.5" customHeight="1" x14ac:dyDescent="0.25">
      <c r="A4" s="42" t="s">
        <v>65</v>
      </c>
      <c r="B4" s="49">
        <v>200000</v>
      </c>
      <c r="C4" s="42"/>
      <c r="D4" s="42"/>
      <c r="E4" s="42"/>
      <c r="F4" s="42" t="s">
        <v>52</v>
      </c>
      <c r="G4" s="47">
        <f>B4*B8</f>
        <v>5000</v>
      </c>
      <c r="H4" s="42"/>
      <c r="I4" s="42"/>
      <c r="J4" s="42"/>
      <c r="P4">
        <v>4</v>
      </c>
      <c r="R4">
        <v>36</v>
      </c>
    </row>
    <row r="5" spans="1:21" ht="28.5" hidden="1" customHeight="1" x14ac:dyDescent="0.25">
      <c r="A5" s="42" t="s">
        <v>61</v>
      </c>
      <c r="B5" s="47">
        <f>IF(AND(G8="ні",G12="ні"),B4,IF(AND(G8="ні",G12="так"),B4+G4,IF(AND(G8="так",G12="так"),B4+B3*B9+G4,B4+B3*B9)))</f>
        <v>200000</v>
      </c>
      <c r="C5" s="60" t="str">
        <f>IF(B2&lt;=0.7," ","сума кредиту не може бути більше 70% від вартості авто")</f>
        <v xml:space="preserve"> </v>
      </c>
      <c r="D5" s="60"/>
      <c r="E5" s="60"/>
      <c r="F5" s="42" t="s">
        <v>51</v>
      </c>
      <c r="G5" s="49">
        <v>0</v>
      </c>
      <c r="H5" s="42"/>
      <c r="I5" s="42"/>
      <c r="J5" s="42"/>
      <c r="P5">
        <v>5</v>
      </c>
      <c r="R5">
        <v>48</v>
      </c>
    </row>
    <row r="6" spans="1:21" ht="24.75" customHeight="1" x14ac:dyDescent="0.25">
      <c r="A6" s="42" t="s">
        <v>45</v>
      </c>
      <c r="B6" s="42">
        <v>12</v>
      </c>
      <c r="C6" s="60"/>
      <c r="D6" s="60"/>
      <c r="E6" s="60"/>
      <c r="F6" s="42" t="s">
        <v>58</v>
      </c>
      <c r="G6" s="47">
        <v>0</v>
      </c>
      <c r="H6" s="42"/>
      <c r="I6" s="42"/>
      <c r="J6" s="42"/>
      <c r="P6">
        <v>6</v>
      </c>
      <c r="R6">
        <v>60</v>
      </c>
    </row>
    <row r="7" spans="1:21" ht="21.75" customHeight="1" x14ac:dyDescent="0.25">
      <c r="A7" s="42" t="s">
        <v>43</v>
      </c>
      <c r="B7" s="70">
        <v>0.52</v>
      </c>
      <c r="C7" s="42"/>
      <c r="D7" s="42"/>
      <c r="E7" s="42"/>
      <c r="F7" s="42" t="s">
        <v>55</v>
      </c>
      <c r="G7" s="47">
        <f>IF(G8="да",0,B3*B9)</f>
        <v>0</v>
      </c>
      <c r="H7" s="42"/>
      <c r="I7" s="42"/>
      <c r="J7" s="42"/>
      <c r="P7">
        <v>7</v>
      </c>
    </row>
    <row r="8" spans="1:21" ht="21.75" customHeight="1" x14ac:dyDescent="0.25">
      <c r="A8" s="42" t="s">
        <v>44</v>
      </c>
      <c r="B8" s="70">
        <v>2.5000000000000001E-2</v>
      </c>
      <c r="C8" s="42"/>
      <c r="D8" s="42"/>
      <c r="E8" s="42"/>
      <c r="F8" s="41" t="s">
        <v>59</v>
      </c>
      <c r="G8" s="50" t="s">
        <v>34</v>
      </c>
      <c r="H8" s="42"/>
      <c r="I8" s="42"/>
      <c r="J8" s="42"/>
      <c r="P8">
        <v>8</v>
      </c>
    </row>
    <row r="9" spans="1:21" ht="21.75" hidden="1" customHeight="1" x14ac:dyDescent="0.25">
      <c r="A9" s="42" t="s">
        <v>48</v>
      </c>
      <c r="B9" s="70">
        <v>0</v>
      </c>
      <c r="C9" s="42"/>
      <c r="D9" s="42"/>
      <c r="E9" s="42"/>
      <c r="F9" s="43" t="s">
        <v>53</v>
      </c>
      <c r="G9" s="44">
        <f>SUM(G3:G8)</f>
        <v>5000</v>
      </c>
      <c r="H9" s="42"/>
      <c r="I9" s="42"/>
      <c r="J9" s="42"/>
      <c r="P9">
        <v>9</v>
      </c>
    </row>
    <row r="10" spans="1:21" ht="15.75" x14ac:dyDescent="0.25">
      <c r="A10" s="42"/>
      <c r="B10" s="42"/>
      <c r="C10" s="42"/>
      <c r="D10" s="42"/>
      <c r="E10" s="42"/>
      <c r="F10" s="42"/>
      <c r="G10" s="42"/>
      <c r="H10" s="42"/>
      <c r="I10" s="42"/>
      <c r="J10" s="42"/>
      <c r="P10">
        <v>10</v>
      </c>
      <c r="R10" t="s">
        <v>33</v>
      </c>
    </row>
    <row r="11" spans="1:21" ht="15.75" x14ac:dyDescent="0.25">
      <c r="A11" s="42" t="s">
        <v>56</v>
      </c>
      <c r="B11" s="70">
        <v>0</v>
      </c>
      <c r="C11" s="42"/>
      <c r="D11" s="42"/>
      <c r="E11" s="42"/>
      <c r="F11" s="43" t="s">
        <v>54</v>
      </c>
      <c r="G11" s="44">
        <f>-PMT(B7/12,B6,B5)+B5*B11</f>
        <v>21724.62622116815</v>
      </c>
      <c r="H11" s="42"/>
      <c r="I11" s="42"/>
      <c r="J11" s="42"/>
      <c r="P11">
        <v>11</v>
      </c>
      <c r="R11" t="s">
        <v>34</v>
      </c>
    </row>
    <row r="12" spans="1:21" ht="15.75" x14ac:dyDescent="0.25">
      <c r="A12" s="42"/>
      <c r="B12" s="70"/>
      <c r="C12" s="42"/>
      <c r="D12" s="42"/>
      <c r="E12" s="42"/>
      <c r="F12" s="41" t="s">
        <v>60</v>
      </c>
      <c r="G12" s="50" t="s">
        <v>34</v>
      </c>
      <c r="H12" s="42"/>
      <c r="I12" s="42"/>
      <c r="J12" s="42"/>
      <c r="P12">
        <v>12</v>
      </c>
    </row>
    <row r="13" spans="1:21" ht="15.75" hidden="1" x14ac:dyDescent="0.25">
      <c r="A13" s="42" t="s">
        <v>57</v>
      </c>
      <c r="B13" s="70">
        <v>0</v>
      </c>
      <c r="C13" s="42"/>
      <c r="D13" s="42"/>
      <c r="E13" s="42"/>
      <c r="F13" s="45"/>
      <c r="G13" s="46"/>
      <c r="H13" s="42"/>
      <c r="I13" s="42"/>
      <c r="J13" s="42"/>
      <c r="P13">
        <v>13</v>
      </c>
      <c r="Q13" s="36">
        <v>12</v>
      </c>
      <c r="R13" s="37">
        <v>0.2626</v>
      </c>
      <c r="S13" s="37">
        <v>0.24990000000000001</v>
      </c>
      <c r="T13" s="37">
        <v>0.2099</v>
      </c>
      <c r="U13">
        <f>IF($B$4&lt;=49%,R13,IF($B$4&lt;70%,S13,T13))</f>
        <v>0.2099</v>
      </c>
    </row>
    <row r="14" spans="1:21" ht="15.75" x14ac:dyDescent="0.25">
      <c r="A14" s="42"/>
      <c r="B14" s="42"/>
      <c r="C14" s="42"/>
      <c r="D14" s="42"/>
      <c r="E14" s="42"/>
      <c r="F14" s="42"/>
      <c r="G14" s="42"/>
      <c r="H14" s="42"/>
      <c r="I14" s="42"/>
      <c r="J14" s="42"/>
      <c r="P14">
        <v>14</v>
      </c>
      <c r="Q14" s="36">
        <v>24</v>
      </c>
      <c r="R14" s="37">
        <v>0.2626</v>
      </c>
      <c r="S14" s="37">
        <v>0.24990000000000001</v>
      </c>
      <c r="T14" s="37">
        <v>0.2099</v>
      </c>
      <c r="U14">
        <f>IF($B$4&lt;=49%,R14,IF($B$4&lt;70%,S14,T14))</f>
        <v>0.2099</v>
      </c>
    </row>
    <row r="15" spans="1:21" ht="15.75" hidden="1" x14ac:dyDescent="0.25">
      <c r="A15" s="55" t="s">
        <v>62</v>
      </c>
      <c r="B15" s="57">
        <f ca="1">IF(B5=0,"-",IRR(графік!F20:F140)*12)</f>
        <v>0.44433085144150386</v>
      </c>
      <c r="P15">
        <v>15</v>
      </c>
      <c r="Q15" s="36">
        <v>36</v>
      </c>
      <c r="R15" s="37">
        <v>0.27550000000000002</v>
      </c>
      <c r="S15" s="37">
        <v>0.2626</v>
      </c>
      <c r="T15" s="37">
        <v>0.22550000000000001</v>
      </c>
      <c r="U15">
        <f>IF($B$4&lt;=49%,R15,IF($B$4&lt;70%,S15,T15))</f>
        <v>0.22550000000000001</v>
      </c>
    </row>
    <row r="16" spans="1:21" ht="15.75" hidden="1" x14ac:dyDescent="0.25">
      <c r="A16" s="56" t="s">
        <v>63</v>
      </c>
      <c r="B16" s="57">
        <f ca="1">IF(B5=0,"-",(графік!T20-графік!D4)/графік!D4/графік!F3)</f>
        <v>1.188412763713847E-3</v>
      </c>
      <c r="P16">
        <v>16</v>
      </c>
      <c r="Q16" s="36">
        <v>48</v>
      </c>
      <c r="R16" s="37">
        <v>0.27989999999999998</v>
      </c>
      <c r="S16" s="37">
        <v>0.26989999999999997</v>
      </c>
      <c r="T16" s="37">
        <v>0.23230000000000001</v>
      </c>
      <c r="U16">
        <f>IF($B$4&lt;=49%,R16,IF($B$4&lt;70%,S16,T16))</f>
        <v>0.23230000000000001</v>
      </c>
    </row>
    <row r="17" spans="1:21" ht="15.75" hidden="1" x14ac:dyDescent="0.25">
      <c r="A17" s="55" t="s">
        <v>64</v>
      </c>
      <c r="B17" s="57">
        <f ca="1">графік!S20</f>
        <v>0.54769988656043977</v>
      </c>
      <c r="P17">
        <v>17</v>
      </c>
      <c r="Q17" s="36">
        <v>60</v>
      </c>
      <c r="R17" s="37">
        <v>0.28549999999999998</v>
      </c>
      <c r="S17" s="37">
        <v>0.27550000000000002</v>
      </c>
      <c r="T17" s="37">
        <v>0.2399</v>
      </c>
      <c r="U17">
        <f>IF($B$4&lt;=49%,R17,IF($B$4&lt;70%,S17,T17))</f>
        <v>0.2399</v>
      </c>
    </row>
    <row r="18" spans="1:21" x14ac:dyDescent="0.25">
      <c r="P18">
        <v>18</v>
      </c>
    </row>
    <row r="19" spans="1:21" x14ac:dyDescent="0.25">
      <c r="P19">
        <v>19</v>
      </c>
    </row>
    <row r="20" spans="1:21" x14ac:dyDescent="0.25">
      <c r="P20">
        <v>20</v>
      </c>
    </row>
    <row r="21" spans="1:21" x14ac:dyDescent="0.25">
      <c r="P21">
        <v>21</v>
      </c>
    </row>
    <row r="22" spans="1:21" x14ac:dyDescent="0.25">
      <c r="P22">
        <v>22</v>
      </c>
    </row>
    <row r="23" spans="1:21" x14ac:dyDescent="0.25">
      <c r="P23">
        <v>23</v>
      </c>
    </row>
    <row r="24" spans="1:21" x14ac:dyDescent="0.25">
      <c r="P24">
        <v>24</v>
      </c>
    </row>
    <row r="25" spans="1:21" x14ac:dyDescent="0.25">
      <c r="P25">
        <v>25</v>
      </c>
    </row>
    <row r="26" spans="1:21" x14ac:dyDescent="0.25">
      <c r="P26">
        <v>26</v>
      </c>
    </row>
    <row r="27" spans="1:21" x14ac:dyDescent="0.25">
      <c r="P27">
        <v>27</v>
      </c>
    </row>
    <row r="28" spans="1:21" x14ac:dyDescent="0.25">
      <c r="B28" s="54"/>
      <c r="P28">
        <v>28</v>
      </c>
    </row>
    <row r="29" spans="1:21" x14ac:dyDescent="0.25">
      <c r="P29">
        <v>29</v>
      </c>
    </row>
    <row r="30" spans="1:21" x14ac:dyDescent="0.25">
      <c r="P30">
        <v>30</v>
      </c>
    </row>
    <row r="31" spans="1:21" x14ac:dyDescent="0.25">
      <c r="P31">
        <v>31</v>
      </c>
    </row>
    <row r="32" spans="1:21" x14ac:dyDescent="0.25">
      <c r="P32">
        <v>32</v>
      </c>
    </row>
    <row r="33" spans="16:16" x14ac:dyDescent="0.25">
      <c r="P33">
        <v>33</v>
      </c>
    </row>
    <row r="34" spans="16:16" x14ac:dyDescent="0.25">
      <c r="P34">
        <v>34</v>
      </c>
    </row>
    <row r="35" spans="16:16" x14ac:dyDescent="0.25">
      <c r="P35">
        <v>35</v>
      </c>
    </row>
    <row r="36" spans="16:16" x14ac:dyDescent="0.25">
      <c r="P36">
        <v>36</v>
      </c>
    </row>
    <row r="37" spans="16:16" x14ac:dyDescent="0.25">
      <c r="P37">
        <v>37</v>
      </c>
    </row>
    <row r="38" spans="16:16" x14ac:dyDescent="0.25">
      <c r="P38">
        <v>38</v>
      </c>
    </row>
    <row r="39" spans="16:16" x14ac:dyDescent="0.25">
      <c r="P39">
        <v>39</v>
      </c>
    </row>
    <row r="40" spans="16:16" x14ac:dyDescent="0.25">
      <c r="P40">
        <v>40</v>
      </c>
    </row>
    <row r="41" spans="16:16" x14ac:dyDescent="0.25">
      <c r="P41">
        <v>41</v>
      </c>
    </row>
    <row r="42" spans="16:16" x14ac:dyDescent="0.25">
      <c r="P42">
        <v>42</v>
      </c>
    </row>
    <row r="43" spans="16:16" x14ac:dyDescent="0.25">
      <c r="P43">
        <v>43</v>
      </c>
    </row>
    <row r="44" spans="16:16" x14ac:dyDescent="0.25">
      <c r="P44">
        <v>44</v>
      </c>
    </row>
    <row r="45" spans="16:16" x14ac:dyDescent="0.25">
      <c r="P45">
        <v>45</v>
      </c>
    </row>
    <row r="46" spans="16:16" x14ac:dyDescent="0.25">
      <c r="P46">
        <v>46</v>
      </c>
    </row>
    <row r="47" spans="16:16" x14ac:dyDescent="0.25">
      <c r="P47">
        <v>47</v>
      </c>
    </row>
    <row r="48" spans="16:16" x14ac:dyDescent="0.25">
      <c r="P48">
        <v>48</v>
      </c>
    </row>
    <row r="49" spans="16:16" x14ac:dyDescent="0.25">
      <c r="P49">
        <v>49</v>
      </c>
    </row>
    <row r="50" spans="16:16" x14ac:dyDescent="0.25">
      <c r="P50">
        <v>50</v>
      </c>
    </row>
    <row r="51" spans="16:16" x14ac:dyDescent="0.25">
      <c r="P51">
        <v>51</v>
      </c>
    </row>
    <row r="52" spans="16:16" x14ac:dyDescent="0.25">
      <c r="P52">
        <v>52</v>
      </c>
    </row>
    <row r="53" spans="16:16" x14ac:dyDescent="0.25">
      <c r="P53">
        <v>53</v>
      </c>
    </row>
    <row r="54" spans="16:16" x14ac:dyDescent="0.25">
      <c r="P54">
        <v>54</v>
      </c>
    </row>
    <row r="55" spans="16:16" x14ac:dyDescent="0.25">
      <c r="P55">
        <v>55</v>
      </c>
    </row>
    <row r="56" spans="16:16" x14ac:dyDescent="0.25">
      <c r="P56">
        <v>56</v>
      </c>
    </row>
    <row r="57" spans="16:16" x14ac:dyDescent="0.25">
      <c r="P57">
        <v>57</v>
      </c>
    </row>
    <row r="58" spans="16:16" x14ac:dyDescent="0.25">
      <c r="P58">
        <v>58</v>
      </c>
    </row>
    <row r="59" spans="16:16" x14ac:dyDescent="0.25">
      <c r="P59">
        <v>59</v>
      </c>
    </row>
    <row r="60" spans="16:16" x14ac:dyDescent="0.25">
      <c r="P60">
        <v>60</v>
      </c>
    </row>
    <row r="61" spans="16:16" x14ac:dyDescent="0.25">
      <c r="P61">
        <v>61</v>
      </c>
    </row>
    <row r="62" spans="16:16" x14ac:dyDescent="0.25">
      <c r="P62">
        <v>62</v>
      </c>
    </row>
    <row r="63" spans="16:16" x14ac:dyDescent="0.25">
      <c r="P63">
        <v>63</v>
      </c>
    </row>
    <row r="64" spans="16:16" x14ac:dyDescent="0.25">
      <c r="P64">
        <v>64</v>
      </c>
    </row>
    <row r="65" spans="16:16" x14ac:dyDescent="0.25">
      <c r="P65">
        <v>65</v>
      </c>
    </row>
    <row r="66" spans="16:16" x14ac:dyDescent="0.25">
      <c r="P66">
        <v>66</v>
      </c>
    </row>
    <row r="67" spans="16:16" x14ac:dyDescent="0.25">
      <c r="P67">
        <v>67</v>
      </c>
    </row>
    <row r="68" spans="16:16" x14ac:dyDescent="0.25">
      <c r="P68">
        <v>68</v>
      </c>
    </row>
    <row r="69" spans="16:16" x14ac:dyDescent="0.25">
      <c r="P69">
        <v>69</v>
      </c>
    </row>
    <row r="70" spans="16:16" x14ac:dyDescent="0.25">
      <c r="P70">
        <v>70</v>
      </c>
    </row>
    <row r="71" spans="16:16" x14ac:dyDescent="0.25">
      <c r="P71">
        <v>71</v>
      </c>
    </row>
    <row r="72" spans="16:16" x14ac:dyDescent="0.25">
      <c r="P72">
        <v>72</v>
      </c>
    </row>
    <row r="73" spans="16:16" x14ac:dyDescent="0.25">
      <c r="P73">
        <v>73</v>
      </c>
    </row>
    <row r="74" spans="16:16" x14ac:dyDescent="0.25">
      <c r="P74">
        <v>74</v>
      </c>
    </row>
    <row r="75" spans="16:16" x14ac:dyDescent="0.25">
      <c r="P75">
        <v>75</v>
      </c>
    </row>
    <row r="76" spans="16:16" x14ac:dyDescent="0.25">
      <c r="P76">
        <v>76</v>
      </c>
    </row>
    <row r="77" spans="16:16" x14ac:dyDescent="0.25">
      <c r="P77">
        <v>77</v>
      </c>
    </row>
    <row r="78" spans="16:16" x14ac:dyDescent="0.25">
      <c r="P78">
        <v>78</v>
      </c>
    </row>
    <row r="79" spans="16:16" x14ac:dyDescent="0.25">
      <c r="P79">
        <v>79</v>
      </c>
    </row>
    <row r="80" spans="16:16" x14ac:dyDescent="0.25">
      <c r="P80">
        <v>80</v>
      </c>
    </row>
    <row r="81" spans="16:16" x14ac:dyDescent="0.25">
      <c r="P81">
        <v>81</v>
      </c>
    </row>
    <row r="82" spans="16:16" x14ac:dyDescent="0.25">
      <c r="P82">
        <v>82</v>
      </c>
    </row>
    <row r="83" spans="16:16" x14ac:dyDescent="0.25">
      <c r="P83">
        <v>83</v>
      </c>
    </row>
    <row r="84" spans="16:16" x14ac:dyDescent="0.25">
      <c r="P84">
        <v>84</v>
      </c>
    </row>
    <row r="85" spans="16:16" x14ac:dyDescent="0.25">
      <c r="P85">
        <v>85</v>
      </c>
    </row>
    <row r="86" spans="16:16" x14ac:dyDescent="0.25">
      <c r="P86">
        <v>86</v>
      </c>
    </row>
    <row r="87" spans="16:16" x14ac:dyDescent="0.25">
      <c r="P87">
        <v>87</v>
      </c>
    </row>
    <row r="88" spans="16:16" x14ac:dyDescent="0.25">
      <c r="P88">
        <v>88</v>
      </c>
    </row>
    <row r="89" spans="16:16" x14ac:dyDescent="0.25">
      <c r="P89">
        <v>89</v>
      </c>
    </row>
    <row r="90" spans="16:16" x14ac:dyDescent="0.25">
      <c r="P90">
        <v>90</v>
      </c>
    </row>
    <row r="91" spans="16:16" x14ac:dyDescent="0.25">
      <c r="P91">
        <v>91</v>
      </c>
    </row>
    <row r="92" spans="16:16" x14ac:dyDescent="0.25">
      <c r="P92">
        <v>92</v>
      </c>
    </row>
    <row r="93" spans="16:16" x14ac:dyDescent="0.25">
      <c r="P93">
        <v>93</v>
      </c>
    </row>
    <row r="94" spans="16:16" x14ac:dyDescent="0.25">
      <c r="P94">
        <v>94</v>
      </c>
    </row>
    <row r="95" spans="16:16" x14ac:dyDescent="0.25">
      <c r="P95">
        <v>95</v>
      </c>
    </row>
    <row r="96" spans="16:16" x14ac:dyDescent="0.25">
      <c r="P96">
        <v>96</v>
      </c>
    </row>
    <row r="97" spans="16:16" x14ac:dyDescent="0.25">
      <c r="P97">
        <v>97</v>
      </c>
    </row>
    <row r="98" spans="16:16" x14ac:dyDescent="0.25">
      <c r="P98">
        <v>98</v>
      </c>
    </row>
    <row r="99" spans="16:16" x14ac:dyDescent="0.25">
      <c r="P99">
        <v>99</v>
      </c>
    </row>
    <row r="100" spans="16:16" x14ac:dyDescent="0.25">
      <c r="P100">
        <v>100</v>
      </c>
    </row>
    <row r="101" spans="16:16" x14ac:dyDescent="0.25">
      <c r="P101">
        <v>101</v>
      </c>
    </row>
    <row r="102" spans="16:16" x14ac:dyDescent="0.25">
      <c r="P102">
        <v>102</v>
      </c>
    </row>
    <row r="103" spans="16:16" x14ac:dyDescent="0.25">
      <c r="P103">
        <v>103</v>
      </c>
    </row>
    <row r="104" spans="16:16" x14ac:dyDescent="0.25">
      <c r="P104">
        <v>104</v>
      </c>
    </row>
    <row r="105" spans="16:16" x14ac:dyDescent="0.25">
      <c r="P105">
        <v>105</v>
      </c>
    </row>
    <row r="106" spans="16:16" x14ac:dyDescent="0.25">
      <c r="P106">
        <v>106</v>
      </c>
    </row>
    <row r="107" spans="16:16" x14ac:dyDescent="0.25">
      <c r="P107">
        <v>107</v>
      </c>
    </row>
    <row r="108" spans="16:16" x14ac:dyDescent="0.25">
      <c r="P108">
        <v>108</v>
      </c>
    </row>
    <row r="109" spans="16:16" x14ac:dyDescent="0.25">
      <c r="P109">
        <v>109</v>
      </c>
    </row>
    <row r="110" spans="16:16" x14ac:dyDescent="0.25">
      <c r="P110">
        <v>110</v>
      </c>
    </row>
    <row r="111" spans="16:16" x14ac:dyDescent="0.25">
      <c r="P111">
        <v>111</v>
      </c>
    </row>
    <row r="112" spans="16:16" x14ac:dyDescent="0.25">
      <c r="P112">
        <v>112</v>
      </c>
    </row>
    <row r="113" spans="16:16" x14ac:dyDescent="0.25">
      <c r="P113">
        <v>113</v>
      </c>
    </row>
    <row r="114" spans="16:16" x14ac:dyDescent="0.25">
      <c r="P114">
        <v>114</v>
      </c>
    </row>
    <row r="115" spans="16:16" x14ac:dyDescent="0.25">
      <c r="P115">
        <v>115</v>
      </c>
    </row>
    <row r="116" spans="16:16" x14ac:dyDescent="0.25">
      <c r="P116">
        <v>116</v>
      </c>
    </row>
    <row r="117" spans="16:16" x14ac:dyDescent="0.25">
      <c r="P117">
        <v>117</v>
      </c>
    </row>
    <row r="118" spans="16:16" x14ac:dyDescent="0.25">
      <c r="P118">
        <v>118</v>
      </c>
    </row>
    <row r="119" spans="16:16" x14ac:dyDescent="0.25">
      <c r="P119">
        <v>119</v>
      </c>
    </row>
    <row r="120" spans="16:16" x14ac:dyDescent="0.25">
      <c r="P120">
        <v>120</v>
      </c>
    </row>
    <row r="121" spans="16:16" x14ac:dyDescent="0.25">
      <c r="P121">
        <v>121</v>
      </c>
    </row>
    <row r="122" spans="16:16" x14ac:dyDescent="0.25">
      <c r="P122">
        <v>122</v>
      </c>
    </row>
    <row r="123" spans="16:16" x14ac:dyDescent="0.25">
      <c r="P123">
        <v>123</v>
      </c>
    </row>
    <row r="124" spans="16:16" x14ac:dyDescent="0.25">
      <c r="P124">
        <v>124</v>
      </c>
    </row>
    <row r="125" spans="16:16" x14ac:dyDescent="0.25">
      <c r="P125">
        <v>125</v>
      </c>
    </row>
    <row r="126" spans="16:16" x14ac:dyDescent="0.25">
      <c r="P126">
        <v>126</v>
      </c>
    </row>
    <row r="127" spans="16:16" x14ac:dyDescent="0.25">
      <c r="P127">
        <v>127</v>
      </c>
    </row>
    <row r="128" spans="16:16" x14ac:dyDescent="0.25">
      <c r="P128">
        <v>128</v>
      </c>
    </row>
    <row r="129" spans="16:16" x14ac:dyDescent="0.25">
      <c r="P129">
        <v>129</v>
      </c>
    </row>
    <row r="130" spans="16:16" x14ac:dyDescent="0.25">
      <c r="P130">
        <v>130</v>
      </c>
    </row>
    <row r="131" spans="16:16" x14ac:dyDescent="0.25">
      <c r="P131">
        <v>131</v>
      </c>
    </row>
    <row r="132" spans="16:16" x14ac:dyDescent="0.25">
      <c r="P132">
        <v>132</v>
      </c>
    </row>
    <row r="133" spans="16:16" x14ac:dyDescent="0.25">
      <c r="P133">
        <v>133</v>
      </c>
    </row>
    <row r="134" spans="16:16" x14ac:dyDescent="0.25">
      <c r="P134">
        <v>134</v>
      </c>
    </row>
    <row r="135" spans="16:16" x14ac:dyDescent="0.25">
      <c r="P135">
        <v>135</v>
      </c>
    </row>
  </sheetData>
  <sheetProtection algorithmName="SHA-512" hashValue="TScmCbTzmD/6H+NSXfSkmXtkGXWnM1+vrFgOl2x4zgijjbNZsWwdYXdGy2DVXRVwHZmNTuAdlVp2bjhK6qOwEA==" saltValue="KmvqP5BDdCLdgTri1f93Iw==" spinCount="100000" sheet="1" selectLockedCells="1"/>
  <mergeCells count="2">
    <mergeCell ref="F1:G1"/>
    <mergeCell ref="C5:E6"/>
  </mergeCells>
  <dataValidations count="1">
    <dataValidation type="list" allowBlank="1" showInputMessage="1" showErrorMessage="1" sqref="G8 G12" xr:uid="{00000000-0002-0000-0000-000001000000}">
      <formula1>$R$10:$R$11</formula1>
    </dataValidation>
  </dataValidations>
  <pageMargins left="0.70866141732283472" right="0.70866141732283472" top="0.74803149606299213" bottom="0.74803149606299213" header="0.31496062992125984" footer="0.31496062992125984"/>
  <pageSetup paperSize="9" scale="8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AH214"/>
  <sheetViews>
    <sheetView topLeftCell="B15" zoomScale="85" zoomScaleNormal="85" workbookViewId="0">
      <selection activeCell="L20" sqref="L20"/>
    </sheetView>
  </sheetViews>
  <sheetFormatPr defaultRowHeight="19.5" customHeight="1" x14ac:dyDescent="0.25"/>
  <cols>
    <col min="1" max="1" width="0" hidden="1" customWidth="1"/>
    <col min="3" max="3" width="30" customWidth="1"/>
    <col min="4" max="4" width="14.7109375" customWidth="1"/>
    <col min="5" max="5" width="15.140625" customWidth="1"/>
    <col min="6" max="6" width="24.5703125" customWidth="1"/>
    <col min="7" max="7" width="14" customWidth="1"/>
    <col min="8" max="8" width="13.140625" customWidth="1"/>
    <col min="9" max="9" width="16.7109375" customWidth="1"/>
    <col min="10" max="10" width="15" customWidth="1"/>
    <col min="11" max="11" width="15.28515625" customWidth="1"/>
    <col min="12" max="12" width="9.140625" customWidth="1"/>
    <col min="13" max="13" width="10.5703125" customWidth="1"/>
    <col min="14" max="14" width="13.42578125" customWidth="1"/>
    <col min="15" max="15" width="10.5703125" customWidth="1"/>
    <col min="16" max="16" width="11.140625" customWidth="1"/>
    <col min="17" max="17" width="12.5703125" customWidth="1"/>
    <col min="18" max="18" width="9.140625" customWidth="1"/>
    <col min="19" max="19" width="11.85546875" customWidth="1"/>
    <col min="20" max="20" width="13.5703125" customWidth="1"/>
    <col min="21" max="21" width="18" hidden="1" customWidth="1"/>
    <col min="22" max="22" width="15.28515625" customWidth="1"/>
    <col min="23" max="32" width="9.140625" customWidth="1"/>
    <col min="33" max="33" width="11.140625" customWidth="1"/>
    <col min="34" max="35" width="9.140625" customWidth="1"/>
  </cols>
  <sheetData>
    <row r="1" spans="2:30" ht="19.5" hidden="1" customHeight="1" x14ac:dyDescent="0.25">
      <c r="B1" s="61"/>
      <c r="C1" s="61"/>
      <c r="E1" s="8"/>
      <c r="F1" s="8"/>
      <c r="G1" s="4" t="s">
        <v>33</v>
      </c>
      <c r="H1" s="8"/>
      <c r="I1" s="8"/>
      <c r="J1" s="8"/>
    </row>
    <row r="2" spans="2:30" ht="19.5" hidden="1" customHeight="1" x14ac:dyDescent="0.3">
      <c r="B2" s="63" t="s">
        <v>0</v>
      </c>
      <c r="C2" s="63"/>
      <c r="D2" s="31">
        <f ca="1">TODAY()</f>
        <v>45806</v>
      </c>
      <c r="E2" s="12"/>
      <c r="F2" s="12">
        <f ca="1">EDATE(D2,D3)</f>
        <v>46171</v>
      </c>
      <c r="G2" s="5" t="s">
        <v>34</v>
      </c>
      <c r="H2" s="8"/>
      <c r="I2" s="8"/>
      <c r="J2" s="8"/>
      <c r="AA2" t="s">
        <v>36</v>
      </c>
    </row>
    <row r="3" spans="2:30" ht="19.5" hidden="1" customHeight="1" x14ac:dyDescent="0.3">
      <c r="B3" s="63" t="s">
        <v>1</v>
      </c>
      <c r="C3" s="63"/>
      <c r="D3" s="32">
        <f>розрахунки!B6</f>
        <v>12</v>
      </c>
      <c r="E3" s="13"/>
      <c r="F3" s="20">
        <f ca="1">F2-D2</f>
        <v>365</v>
      </c>
      <c r="G3" s="4">
        <f ca="1">SUM(G21:G89)</f>
        <v>199999.99999999997</v>
      </c>
      <c r="H3" s="8"/>
      <c r="I3" s="8"/>
      <c r="J3" s="8"/>
      <c r="AA3" t="s">
        <v>37</v>
      </c>
    </row>
    <row r="4" spans="2:30" ht="19.5" hidden="1" customHeight="1" x14ac:dyDescent="0.3">
      <c r="B4" s="63" t="s">
        <v>2</v>
      </c>
      <c r="C4" s="63"/>
      <c r="D4" s="33">
        <f>розрахунки!B5</f>
        <v>200000</v>
      </c>
      <c r="E4" s="11"/>
      <c r="F4" s="10"/>
      <c r="G4" s="58"/>
    </row>
    <row r="5" spans="2:30" ht="19.5" hidden="1" customHeight="1" x14ac:dyDescent="0.3">
      <c r="B5" s="34"/>
      <c r="C5" s="34" t="s">
        <v>42</v>
      </c>
      <c r="D5" s="33">
        <f>розрахунки!B4</f>
        <v>200000</v>
      </c>
      <c r="E5" s="11"/>
      <c r="F5" s="10"/>
    </row>
    <row r="6" spans="2:30" ht="19.5" hidden="1" customHeight="1" x14ac:dyDescent="0.3">
      <c r="B6" s="68" t="s">
        <v>3</v>
      </c>
      <c r="C6" s="68"/>
      <c r="D6" s="24">
        <f>розрахунки!B7</f>
        <v>0.52</v>
      </c>
      <c r="E6" s="14">
        <v>9.9999999999999995E-7</v>
      </c>
      <c r="F6" s="10"/>
    </row>
    <row r="7" spans="2:30" ht="19.5" hidden="1" customHeight="1" x14ac:dyDescent="0.3">
      <c r="B7" s="68" t="s">
        <v>4</v>
      </c>
      <c r="C7" s="68"/>
      <c r="D7" s="24">
        <f>розрахунки!B11</f>
        <v>0</v>
      </c>
      <c r="E7" s="15"/>
      <c r="F7" s="10"/>
    </row>
    <row r="8" spans="2:30" ht="19.5" hidden="1" customHeight="1" x14ac:dyDescent="0.3">
      <c r="B8" s="68" t="s">
        <v>5</v>
      </c>
      <c r="C8" s="68"/>
      <c r="D8" s="24">
        <f>розрахунки!B8</f>
        <v>2.5000000000000001E-2</v>
      </c>
      <c r="E8" s="10"/>
      <c r="F8" s="35" t="s">
        <v>37</v>
      </c>
    </row>
    <row r="9" spans="2:30" ht="19.5" hidden="1" customHeight="1" x14ac:dyDescent="0.3">
      <c r="B9" s="68" t="s">
        <v>38</v>
      </c>
      <c r="C9" s="68"/>
      <c r="D9" s="30">
        <f>розрахунки!B3</f>
        <v>0</v>
      </c>
      <c r="E9" s="10"/>
      <c r="F9" s="28"/>
    </row>
    <row r="10" spans="2:30" ht="19.5" hidden="1" customHeight="1" x14ac:dyDescent="0.3">
      <c r="B10" s="68" t="s">
        <v>39</v>
      </c>
      <c r="C10" s="68"/>
      <c r="D10" s="24">
        <f>розрахунки!B9</f>
        <v>0</v>
      </c>
      <c r="E10" s="10"/>
      <c r="F10" s="28"/>
    </row>
    <row r="11" spans="2:30" ht="19.5" hidden="1" customHeight="1" x14ac:dyDescent="0.3">
      <c r="B11" s="68" t="s">
        <v>40</v>
      </c>
      <c r="C11" s="68"/>
      <c r="D11" s="24">
        <f>розрахунки!B13</f>
        <v>0</v>
      </c>
      <c r="E11" s="10"/>
      <c r="F11" s="28"/>
    </row>
    <row r="12" spans="2:30" ht="19.5" hidden="1" customHeight="1" x14ac:dyDescent="0.3">
      <c r="B12" s="68" t="s">
        <v>6</v>
      </c>
      <c r="C12" s="68"/>
      <c r="D12" s="22">
        <f ca="1">EDATE(D2,D3)</f>
        <v>46171</v>
      </c>
      <c r="E12" s="9"/>
      <c r="F12" s="10"/>
      <c r="L12" s="26"/>
      <c r="M12" s="26"/>
      <c r="N12" s="26"/>
      <c r="O12" s="26"/>
      <c r="P12" s="26"/>
      <c r="Q12" s="26"/>
      <c r="R12" s="26"/>
      <c r="S12" s="27"/>
    </row>
    <row r="13" spans="2:30" ht="19.5" hidden="1" customHeight="1" x14ac:dyDescent="0.25">
      <c r="B13" s="69" t="s">
        <v>31</v>
      </c>
      <c r="C13" s="69"/>
      <c r="D13" s="16">
        <f>-PMT(D6/12,D3,D4)</f>
        <v>21724.62622116815</v>
      </c>
      <c r="E13" s="10" t="s">
        <v>32</v>
      </c>
      <c r="F13" s="10"/>
    </row>
    <row r="14" spans="2:30" ht="19.5" hidden="1" customHeight="1" x14ac:dyDescent="0.25">
      <c r="B14" s="64" t="s">
        <v>35</v>
      </c>
      <c r="C14" s="64"/>
      <c r="D14" s="17" t="s">
        <v>34</v>
      </c>
      <c r="E14" s="18"/>
      <c r="F14" s="18">
        <v>0.36</v>
      </c>
    </row>
    <row r="15" spans="2:30" ht="19.5" customHeight="1" x14ac:dyDescent="0.25">
      <c r="B15" s="62" t="s">
        <v>30</v>
      </c>
      <c r="C15" s="62" t="s">
        <v>7</v>
      </c>
      <c r="D15" s="62" t="s">
        <v>8</v>
      </c>
      <c r="E15" s="65" t="s">
        <v>29</v>
      </c>
      <c r="F15" s="62" t="s">
        <v>9</v>
      </c>
      <c r="G15" s="62" t="s">
        <v>10</v>
      </c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 t="s">
        <v>11</v>
      </c>
      <c r="T15" s="62" t="s">
        <v>12</v>
      </c>
      <c r="U15" t="s">
        <v>41</v>
      </c>
    </row>
    <row r="16" spans="2:30" ht="19.5" customHeight="1" x14ac:dyDescent="0.25">
      <c r="B16" s="62"/>
      <c r="C16" s="62"/>
      <c r="D16" s="62"/>
      <c r="E16" s="66"/>
      <c r="F16" s="62"/>
      <c r="G16" s="62" t="s">
        <v>13</v>
      </c>
      <c r="H16" s="62" t="s">
        <v>14</v>
      </c>
      <c r="I16" s="62" t="s">
        <v>15</v>
      </c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AD16">
        <f ca="1">XIRR(F20:F32,C20:C32)</f>
        <v>0.54769988656043977</v>
      </c>
    </row>
    <row r="17" spans="2:34" ht="19.5" customHeight="1" x14ac:dyDescent="0.25">
      <c r="B17" s="62"/>
      <c r="C17" s="62"/>
      <c r="D17" s="62"/>
      <c r="E17" s="66"/>
      <c r="F17" s="62"/>
      <c r="G17" s="62"/>
      <c r="H17" s="62"/>
      <c r="I17" s="62" t="s">
        <v>16</v>
      </c>
      <c r="J17" s="62"/>
      <c r="K17" s="62"/>
      <c r="L17" s="62"/>
      <c r="M17" s="62" t="s">
        <v>17</v>
      </c>
      <c r="N17" s="62"/>
      <c r="O17" s="62" t="s">
        <v>18</v>
      </c>
      <c r="P17" s="62"/>
      <c r="Q17" s="62"/>
      <c r="R17" s="62"/>
      <c r="S17" s="62"/>
      <c r="T17" s="62"/>
    </row>
    <row r="18" spans="2:34" ht="65.25" customHeight="1" x14ac:dyDescent="0.25">
      <c r="B18" s="62"/>
      <c r="C18" s="62"/>
      <c r="D18" s="62"/>
      <c r="E18" s="67"/>
      <c r="F18" s="62"/>
      <c r="G18" s="62"/>
      <c r="H18" s="62"/>
      <c r="I18" s="2" t="s">
        <v>19</v>
      </c>
      <c r="J18" s="2" t="s">
        <v>20</v>
      </c>
      <c r="K18" s="2" t="s">
        <v>21</v>
      </c>
      <c r="L18" s="2" t="s">
        <v>22</v>
      </c>
      <c r="M18" s="2" t="s">
        <v>23</v>
      </c>
      <c r="N18" s="2" t="s">
        <v>24</v>
      </c>
      <c r="O18" s="40" t="s">
        <v>25</v>
      </c>
      <c r="P18" s="40" t="s">
        <v>26</v>
      </c>
      <c r="Q18" s="40" t="s">
        <v>27</v>
      </c>
      <c r="R18" s="2" t="s">
        <v>28</v>
      </c>
      <c r="S18" s="62"/>
      <c r="T18" s="62"/>
    </row>
    <row r="19" spans="2:34" ht="19.5" customHeight="1" x14ac:dyDescent="0.25">
      <c r="B19" s="2">
        <v>1</v>
      </c>
      <c r="C19" s="2">
        <v>2</v>
      </c>
      <c r="D19" s="2">
        <v>3</v>
      </c>
      <c r="E19" s="2"/>
      <c r="F19" s="2">
        <v>4</v>
      </c>
      <c r="G19" s="2">
        <v>5</v>
      </c>
      <c r="H19" s="2">
        <v>6</v>
      </c>
      <c r="I19" s="2">
        <v>7</v>
      </c>
      <c r="J19" s="19">
        <v>8</v>
      </c>
      <c r="K19" s="2">
        <v>9</v>
      </c>
      <c r="L19" s="2">
        <v>10</v>
      </c>
      <c r="M19" s="2">
        <v>11</v>
      </c>
      <c r="N19" s="2">
        <v>12</v>
      </c>
      <c r="O19" s="40">
        <v>13</v>
      </c>
      <c r="P19" s="40">
        <v>14</v>
      </c>
      <c r="Q19" s="40">
        <v>15</v>
      </c>
      <c r="R19" s="2">
        <v>16</v>
      </c>
      <c r="S19" s="2">
        <v>17</v>
      </c>
      <c r="T19" s="2">
        <v>18</v>
      </c>
    </row>
    <row r="20" spans="2:34" ht="19.5" customHeight="1" x14ac:dyDescent="0.25">
      <c r="B20">
        <v>0</v>
      </c>
      <c r="C20" s="6">
        <f ca="1">D2</f>
        <v>45806</v>
      </c>
      <c r="E20" s="1">
        <f>$D$4</f>
        <v>200000</v>
      </c>
      <c r="F20" s="1">
        <f>-D4+K20+J20+L20+M20+N20+O20+P20+Q20+R20</f>
        <v>-195000</v>
      </c>
      <c r="G20" s="1"/>
      <c r="H20" s="1"/>
      <c r="I20" s="1"/>
      <c r="K20" s="1">
        <f>розрахунки!G4</f>
        <v>5000</v>
      </c>
      <c r="L20" s="1"/>
      <c r="M20" s="1"/>
      <c r="N20" s="1"/>
      <c r="O20" s="1">
        <f>розрахунки!G6</f>
        <v>0</v>
      </c>
      <c r="P20" s="1">
        <f>розрахунки!G5</f>
        <v>0</v>
      </c>
      <c r="Q20" s="1">
        <f>IF($D$3=B20,0,$D$10*($D$9)+$D$11*E20)</f>
        <v>0</v>
      </c>
      <c r="S20" s="21">
        <f ca="1">SUM(U23:U191)</f>
        <v>0.54769988656043977</v>
      </c>
      <c r="T20" s="7">
        <f ca="1">SUM(F21:F140)+K20+O20+P20+Q20</f>
        <v>286754.13175111084</v>
      </c>
      <c r="U20" s="7">
        <f ca="1">T20-D4</f>
        <v>86754.131751110835</v>
      </c>
      <c r="V20" s="1"/>
      <c r="AH20" s="1">
        <f ca="1">T20-E20</f>
        <v>86754.131751110835</v>
      </c>
    </row>
    <row r="21" spans="2:34" ht="19.5" customHeight="1" x14ac:dyDescent="0.25">
      <c r="B21">
        <v>1</v>
      </c>
      <c r="C21" s="6">
        <f ca="1">EDATE(C20,1)</f>
        <v>45837</v>
      </c>
      <c r="D21">
        <f ca="1">C21-C20</f>
        <v>31</v>
      </c>
      <c r="E21" s="1">
        <f t="shared" ref="E21:E24" ca="1" si="0">IF(C21=" "," ",E20-G21)</f>
        <v>200000</v>
      </c>
      <c r="F21" s="1">
        <f ca="1">G21+H21+I21</f>
        <v>1.6986301369863011E-2</v>
      </c>
      <c r="G21" s="1">
        <v>0</v>
      </c>
      <c r="H21" s="1">
        <f ca="1">IF(C21=" "," ",IF($D$14="ні",E20*$E$6*D21/(DATE(YEAR(C21),12,31)-DATE(YEAR(C21),1,1)+1),E20*$F$14*D21/(DATE(YEAR(C21),12,31)-DATE(YEAR(C21),1,1)+1)))</f>
        <v>1.6986301369863011E-2</v>
      </c>
      <c r="I21" s="1">
        <f ca="1">IF(C21=" "," ",IF($F$8="нет",$D$7*$D$4,($D$4*(1+$D$8))*$D$7))</f>
        <v>0</v>
      </c>
      <c r="L21">
        <v>0</v>
      </c>
      <c r="Q21" s="1"/>
      <c r="U21" s="3"/>
      <c r="AG21">
        <f ca="1">DATE(YEAR(C21),12,31)-DATE(YEAR(C21),1,1)+1</f>
        <v>365</v>
      </c>
    </row>
    <row r="22" spans="2:34" ht="19.5" customHeight="1" x14ac:dyDescent="0.25">
      <c r="B22">
        <v>2</v>
      </c>
      <c r="C22" s="6">
        <f ca="1">IF(B21&gt;=$D$3, " ", EDATE(C21,1))</f>
        <v>45867</v>
      </c>
      <c r="D22">
        <f t="shared" ref="D22:D56" ca="1" si="1">IF(C22=" "," ",(C22-C21))</f>
        <v>30</v>
      </c>
      <c r="E22" s="1">
        <f ca="1">IF(C22=" "," ",E21-G22)</f>
        <v>198000</v>
      </c>
      <c r="F22" s="1">
        <f ca="1">IF(C22=" "," ",G22+H22+I22+L22)</f>
        <v>2000.0164383561644</v>
      </c>
      <c r="G22" s="1">
        <f ca="1">E21*1%</f>
        <v>2000</v>
      </c>
      <c r="H22" s="1">
        <f ca="1">IF(C22=" "," ",IF($D$14="ні",E21*$E$6*D22/(DATE(YEAR(C22),12,31)-DATE(YEAR(C22),1,1)+1),E21*$F$14*D22/(DATE(YEAR(C22),12,31)-DATE(YEAR(C22),1,1)+1)))</f>
        <v>1.643835616438356E-2</v>
      </c>
      <c r="I22" s="1">
        <f t="shared" ref="I22:I52" ca="1" si="2">IF(C22=" "," ",IF($F$8="нет",$D$7*$D$4,($D$4*(1+$D$8))*$D$7))</f>
        <v>0</v>
      </c>
      <c r="Q22" s="1"/>
      <c r="U22" s="3" t="str">
        <f>IF(B21=$D$3,XIRR($F$20:F21,$C$20:C21)," ")</f>
        <v xml:space="preserve"> </v>
      </c>
      <c r="AG22">
        <f t="shared" ref="AG22:AG85" ca="1" si="3">DATE(YEAR(C22),12,31)-DATE(YEAR(C22),1,1)+1</f>
        <v>365</v>
      </c>
    </row>
    <row r="23" spans="2:34" ht="19.5" customHeight="1" x14ac:dyDescent="0.25">
      <c r="B23">
        <f t="shared" ref="B23:B56" ca="1" si="4">IF(C23 =" "," ",B22+1)</f>
        <v>3</v>
      </c>
      <c r="C23" s="6">
        <f t="shared" ref="C23:C86" ca="1" si="5">IF(B22&gt;=$D$3, " ", EDATE(C22,1))</f>
        <v>45898</v>
      </c>
      <c r="D23">
        <f t="shared" ca="1" si="1"/>
        <v>31</v>
      </c>
      <c r="E23" s="1">
        <f ca="1">IF(C23=" "," ",E22-G23)</f>
        <v>196020</v>
      </c>
      <c r="F23" s="1">
        <f ca="1">IF(C23=" "," ",G23+H23+I23+L23)</f>
        <v>10724.547945205479</v>
      </c>
      <c r="G23" s="1">
        <f ca="1">E22*1%</f>
        <v>1980</v>
      </c>
      <c r="H23" s="1">
        <f ca="1">IF(C23=" "," ",IF($D$14="ні",E22*$D$6*D23/(DATE(YEAR(C23),12,31)-DATE(YEAR(C23),1,1)+1),E22*$F$14*D23/(DATE(YEAR(C23),12,31)-DATE(YEAR(C23),1,1)+1)))</f>
        <v>8744.5479452054788</v>
      </c>
      <c r="I23" s="1">
        <f t="shared" ca="1" si="2"/>
        <v>0</v>
      </c>
      <c r="Q23" s="1"/>
      <c r="U23" s="3" t="str">
        <f>IF(B22=$D$3,XIRR($F$20:F22,$C$20:C22)," ")</f>
        <v xml:space="preserve"> </v>
      </c>
      <c r="AG23">
        <f t="shared" ca="1" si="3"/>
        <v>365</v>
      </c>
    </row>
    <row r="24" spans="2:34" ht="19.5" customHeight="1" x14ac:dyDescent="0.25">
      <c r="B24">
        <f t="shared" ca="1" si="4"/>
        <v>4</v>
      </c>
      <c r="C24" s="6">
        <f t="shared" ca="1" si="5"/>
        <v>45929</v>
      </c>
      <c r="D24">
        <f t="shared" ca="1" si="1"/>
        <v>31</v>
      </c>
      <c r="E24" s="1">
        <f t="shared" ca="1" si="0"/>
        <v>194059.8</v>
      </c>
      <c r="F24" s="1">
        <f t="shared" ref="F24:F29" ca="1" si="6">IF(C24=" "," ",G24+H24+I24+L24)</f>
        <v>10617.302465753426</v>
      </c>
      <c r="G24" s="1">
        <f ca="1">E23*1%</f>
        <v>1960.2</v>
      </c>
      <c r="H24" s="1">
        <f t="shared" ref="H24:H28" ca="1" si="7">IF(C24=" "," ",IF($D$14="ні",E23*$D$6*D24/(DATE(YEAR(C24),12,31)-DATE(YEAR(C24),1,1)+1),E23*$F$14*D24/(DATE(YEAR(C24),12,31)-DATE(YEAR(C24),1,1)+1)))</f>
        <v>8657.1024657534253</v>
      </c>
      <c r="I24" s="1">
        <f t="shared" ca="1" si="2"/>
        <v>0</v>
      </c>
      <c r="Q24" s="1"/>
      <c r="U24" s="3" t="str">
        <f ca="1">IF(B23=$D$3,XIRR($F$20:F23,$C$20:C23)," ")</f>
        <v xml:space="preserve"> </v>
      </c>
      <c r="AG24">
        <f t="shared" ca="1" si="3"/>
        <v>365</v>
      </c>
    </row>
    <row r="25" spans="2:34" ht="19.5" customHeight="1" x14ac:dyDescent="0.25">
      <c r="B25">
        <f t="shared" ca="1" si="4"/>
        <v>5</v>
      </c>
      <c r="C25" s="6">
        <f t="shared" ca="1" si="5"/>
        <v>45959</v>
      </c>
      <c r="D25">
        <f t="shared" ca="1" si="1"/>
        <v>30</v>
      </c>
      <c r="E25" s="1">
        <f ca="1">IF(C25=" "," ",E24-G25)</f>
        <v>192119.20199999999</v>
      </c>
      <c r="F25" s="1">
        <f t="shared" ca="1" si="6"/>
        <v>10234.660684931507</v>
      </c>
      <c r="G25" s="1">
        <f t="shared" ref="G25:G31" ca="1" si="8">E24*1%</f>
        <v>1940.598</v>
      </c>
      <c r="H25" s="1">
        <f t="shared" ca="1" si="7"/>
        <v>8294.0626849315067</v>
      </c>
      <c r="I25" s="1">
        <f t="shared" ca="1" si="2"/>
        <v>0</v>
      </c>
      <c r="Q25" s="1"/>
      <c r="U25" s="3" t="str">
        <f ca="1">IF(B24=$D$3,XIRR($F$20:F24,$C$20:C24)," ")</f>
        <v xml:space="preserve"> </v>
      </c>
      <c r="AG25">
        <f t="shared" ca="1" si="3"/>
        <v>365</v>
      </c>
    </row>
    <row r="26" spans="2:34" ht="19.5" customHeight="1" x14ac:dyDescent="0.25">
      <c r="B26">
        <f t="shared" ca="1" si="4"/>
        <v>6</v>
      </c>
      <c r="C26" s="6">
        <f t="shared" ca="1" si="5"/>
        <v>45990</v>
      </c>
      <c r="D26">
        <f t="shared" ca="1" si="1"/>
        <v>31</v>
      </c>
      <c r="E26" s="1">
        <f t="shared" ref="E26:E44" ca="1" si="9">IF(C26=" "," ",E25-G26)</f>
        <v>190198.00998</v>
      </c>
      <c r="F26" s="1">
        <f t="shared" ca="1" si="6"/>
        <v>10406.018146684932</v>
      </c>
      <c r="G26" s="1">
        <f t="shared" ca="1" si="8"/>
        <v>1921.19202</v>
      </c>
      <c r="H26" s="1">
        <f t="shared" ca="1" si="7"/>
        <v>8484.8261266849313</v>
      </c>
      <c r="I26" s="1">
        <f t="shared" ca="1" si="2"/>
        <v>0</v>
      </c>
      <c r="Q26" s="1"/>
      <c r="U26" s="3" t="str">
        <f ca="1">IF(B25=$D$3,XIRR($F$20:F25,$C$20:C25)," ")</f>
        <v xml:space="preserve"> </v>
      </c>
      <c r="AG26">
        <f t="shared" ca="1" si="3"/>
        <v>365</v>
      </c>
    </row>
    <row r="27" spans="2:34" ht="19.5" customHeight="1" x14ac:dyDescent="0.25">
      <c r="B27">
        <f t="shared" ca="1" si="4"/>
        <v>7</v>
      </c>
      <c r="C27" s="6">
        <f t="shared" ca="1" si="5"/>
        <v>46020</v>
      </c>
      <c r="D27">
        <f t="shared" ca="1" si="1"/>
        <v>30</v>
      </c>
      <c r="E27" s="1">
        <f t="shared" ca="1" si="9"/>
        <v>188296.02988019999</v>
      </c>
      <c r="F27" s="1">
        <f t="shared" ca="1" si="6"/>
        <v>10030.990937301371</v>
      </c>
      <c r="G27" s="1">
        <f t="shared" ca="1" si="8"/>
        <v>1901.9800998000001</v>
      </c>
      <c r="H27" s="1">
        <f ca="1">IF(C27=" "," ",IF($D$14="ні",E26*$D$6*D27/(DATE(YEAR(C27),12,31)-DATE(YEAR(C27),1,1)+1),E26*$F$14*D27/(DATE(YEAR(C27),12,31)-DATE(YEAR(C27),1,1)+1)))</f>
        <v>8129.0108375013706</v>
      </c>
      <c r="I27" s="1">
        <f t="shared" ca="1" si="2"/>
        <v>0</v>
      </c>
      <c r="Q27" s="1"/>
      <c r="U27" s="3" t="str">
        <f ca="1">IF(B26=$D$3,XIRR($F$20:F26,$C$20:C26)," ")</f>
        <v xml:space="preserve"> </v>
      </c>
      <c r="AG27">
        <f t="shared" ca="1" si="3"/>
        <v>365</v>
      </c>
    </row>
    <row r="28" spans="2:34" ht="19.5" customHeight="1" x14ac:dyDescent="0.25">
      <c r="B28">
        <f t="shared" ca="1" si="4"/>
        <v>8</v>
      </c>
      <c r="C28" s="6">
        <f t="shared" ca="1" si="5"/>
        <v>46051</v>
      </c>
      <c r="D28">
        <f t="shared" ca="1" si="1"/>
        <v>31</v>
      </c>
      <c r="E28" s="1">
        <f t="shared" ca="1" si="9"/>
        <v>186413.06958139798</v>
      </c>
      <c r="F28" s="1">
        <f t="shared" ca="1" si="6"/>
        <v>10198.938385565902</v>
      </c>
      <c r="G28" s="1">
        <f t="shared" ca="1" si="8"/>
        <v>1882.9602988019999</v>
      </c>
      <c r="H28" s="1">
        <f t="shared" ca="1" si="7"/>
        <v>8315.978086763902</v>
      </c>
      <c r="I28" s="1">
        <f t="shared" ca="1" si="2"/>
        <v>0</v>
      </c>
      <c r="Q28" s="1"/>
      <c r="U28" s="3" t="str">
        <f ca="1">IF(B27=$D$3,XIRR($F$20:F27,$C$20:C27)," ")</f>
        <v xml:space="preserve"> </v>
      </c>
      <c r="AG28">
        <f t="shared" ca="1" si="3"/>
        <v>365</v>
      </c>
    </row>
    <row r="29" spans="2:34" ht="19.5" customHeight="1" x14ac:dyDescent="0.25">
      <c r="B29">
        <f t="shared" ca="1" si="4"/>
        <v>9</v>
      </c>
      <c r="C29" s="6">
        <f t="shared" ca="1" si="5"/>
        <v>46081</v>
      </c>
      <c r="D29">
        <f t="shared" ca="1" si="1"/>
        <v>30</v>
      </c>
      <c r="E29" s="1">
        <f t="shared" ca="1" si="9"/>
        <v>184548.93888558401</v>
      </c>
      <c r="F29" s="1">
        <f t="shared" ca="1" si="6"/>
        <v>9831.3742176490723</v>
      </c>
      <c r="G29" s="1">
        <f t="shared" ca="1" si="8"/>
        <v>1864.1306958139799</v>
      </c>
      <c r="H29" s="1">
        <f t="shared" ref="H29:H92" ca="1" si="10">IF(C29=" "," ",IF($D$14="ні",E28*$D$6*D29/(DATE(YEAR(C29),12,31)-DATE(YEAR(C29),1,1)+1),E28*$F$14*D29/(DATE(YEAR(C29),12,31)-DATE(YEAR(C29),1,1)+1)))</f>
        <v>7967.243521835092</v>
      </c>
      <c r="I29" s="1">
        <f t="shared" ca="1" si="2"/>
        <v>0</v>
      </c>
      <c r="Q29" s="1"/>
      <c r="U29" s="3" t="str">
        <f ca="1">IF(B28=$D$3,XIRR($F$20:F28,$C$20:C28)," ")</f>
        <v xml:space="preserve"> </v>
      </c>
      <c r="AG29">
        <f t="shared" ca="1" si="3"/>
        <v>365</v>
      </c>
    </row>
    <row r="30" spans="2:34" ht="19.5" customHeight="1" x14ac:dyDescent="0.25">
      <c r="B30">
        <f t="shared" ca="1" si="4"/>
        <v>10</v>
      </c>
      <c r="C30" s="6">
        <f t="shared" ca="1" si="5"/>
        <v>46109</v>
      </c>
      <c r="D30">
        <f t="shared" ca="1" si="1"/>
        <v>28</v>
      </c>
      <c r="E30" s="1">
        <f t="shared" ca="1" si="9"/>
        <v>182703.44949672816</v>
      </c>
      <c r="F30" s="1">
        <f ca="1">IF(C30=" "," ",G30+H30+I30+L30)</f>
        <v>9207.2224030314646</v>
      </c>
      <c r="G30" s="1">
        <f t="shared" ca="1" si="8"/>
        <v>1845.4893888558402</v>
      </c>
      <c r="H30" s="1">
        <f t="shared" ca="1" si="10"/>
        <v>7361.7330141756247</v>
      </c>
      <c r="I30" s="1">
        <f t="shared" ca="1" si="2"/>
        <v>0</v>
      </c>
      <c r="Q30" s="1"/>
      <c r="U30" s="3" t="str">
        <f ca="1">IF(B29=$D$3,XIRR($F$20:F29,$C$20:C29)," ")</f>
        <v xml:space="preserve"> </v>
      </c>
      <c r="AG30">
        <f t="shared" ca="1" si="3"/>
        <v>365</v>
      </c>
    </row>
    <row r="31" spans="2:34" ht="19.5" customHeight="1" x14ac:dyDescent="0.25">
      <c r="B31">
        <f t="shared" ca="1" si="4"/>
        <v>11</v>
      </c>
      <c r="C31" s="6">
        <f t="shared" ca="1" si="5"/>
        <v>46140</v>
      </c>
      <c r="D31">
        <f t="shared" ca="1" si="1"/>
        <v>31</v>
      </c>
      <c r="E31" s="1">
        <f ca="1">IF(C31=" "," ",E30-G31)</f>
        <v>180876.41500176088</v>
      </c>
      <c r="F31" s="1">
        <f ca="1">IF(C31=" "," ",G31+H31+I31+L31)</f>
        <v>9896.0197165762074</v>
      </c>
      <c r="G31" s="1">
        <f ca="1">E30*1%</f>
        <v>1827.0344949672817</v>
      </c>
      <c r="H31" s="1">
        <f t="shared" ca="1" si="10"/>
        <v>8068.9852216089257</v>
      </c>
      <c r="I31" s="1">
        <f t="shared" ca="1" si="2"/>
        <v>0</v>
      </c>
      <c r="Q31" s="1"/>
      <c r="U31" s="3" t="str">
        <f ca="1">IF(B30=$D$3,XIRR($F$20:F30,$C$20:C30)," ")</f>
        <v xml:space="preserve"> </v>
      </c>
      <c r="AG31">
        <f t="shared" ca="1" si="3"/>
        <v>365</v>
      </c>
    </row>
    <row r="32" spans="2:34" ht="19.5" customHeight="1" x14ac:dyDescent="0.25">
      <c r="B32">
        <f t="shared" ca="1" si="4"/>
        <v>12</v>
      </c>
      <c r="C32" s="6">
        <f t="shared" ca="1" si="5"/>
        <v>46170</v>
      </c>
      <c r="D32">
        <f t="shared" ca="1" si="1"/>
        <v>30</v>
      </c>
      <c r="E32" s="1">
        <f ca="1">IF(C32=" "," ",E31-G32)</f>
        <v>0</v>
      </c>
      <c r="F32" s="1">
        <f ca="1">IF(C32=" "," ",G32+H32+I32+L32)</f>
        <v>188607.02342375394</v>
      </c>
      <c r="G32" s="1">
        <f ca="1">E31</f>
        <v>180876.41500176088</v>
      </c>
      <c r="H32" s="1">
        <f t="shared" ca="1" si="10"/>
        <v>7730.6084219930681</v>
      </c>
      <c r="I32" s="1">
        <f t="shared" ca="1" si="2"/>
        <v>0</v>
      </c>
      <c r="Q32" s="1">
        <f ca="1">IF($D$3=B32,0,IF(C32=" "," ",$D$10*$D$9*0.95+$D$11*E32))</f>
        <v>0</v>
      </c>
      <c r="U32" s="3" t="str">
        <f ca="1">IF(B31=$D$3,XIRR($F$20:F31,$C$20:C31)," ")</f>
        <v xml:space="preserve"> </v>
      </c>
      <c r="AG32">
        <f t="shared" ca="1" si="3"/>
        <v>365</v>
      </c>
    </row>
    <row r="33" spans="2:33" ht="19.5" customHeight="1" x14ac:dyDescent="0.25">
      <c r="B33" t="str">
        <f t="shared" ca="1" si="4"/>
        <v xml:space="preserve"> </v>
      </c>
      <c r="C33" s="6" t="str">
        <f t="shared" ca="1" si="5"/>
        <v xml:space="preserve"> </v>
      </c>
      <c r="D33" t="str">
        <f t="shared" ca="1" si="1"/>
        <v xml:space="preserve"> </v>
      </c>
      <c r="E33" s="1" t="str">
        <f t="shared" ca="1" si="9"/>
        <v xml:space="preserve"> </v>
      </c>
      <c r="F33" s="1" t="str">
        <f t="shared" ref="F33:F96" ca="1" si="11">IF(C33=" "," ",G33+H33+I33+Q33)</f>
        <v xml:space="preserve"> </v>
      </c>
      <c r="G33" s="1" t="str">
        <f ca="1">IF(C33=" "," ",IF(C33=$D$12,$D$4-SUM($G$21:G32),($D$13-H33)))</f>
        <v xml:space="preserve"> </v>
      </c>
      <c r="H33" s="1" t="str">
        <f t="shared" ca="1" si="10"/>
        <v xml:space="preserve"> </v>
      </c>
      <c r="I33" s="1" t="str">
        <f t="shared" ca="1" si="2"/>
        <v xml:space="preserve"> </v>
      </c>
      <c r="Q33" s="1"/>
      <c r="U33" s="3">
        <f ca="1">IF(B32=$D$3,XIRR($F$20:F32,$C$20:C32)," ")</f>
        <v>0.54769988656043977</v>
      </c>
      <c r="AG33" t="e">
        <f t="shared" ca="1" si="3"/>
        <v>#VALUE!</v>
      </c>
    </row>
    <row r="34" spans="2:33" ht="19.5" customHeight="1" x14ac:dyDescent="0.25">
      <c r="B34" t="str">
        <f t="shared" ca="1" si="4"/>
        <v xml:space="preserve"> </v>
      </c>
      <c r="C34" s="6" t="str">
        <f t="shared" ca="1" si="5"/>
        <v xml:space="preserve"> </v>
      </c>
      <c r="D34" t="str">
        <f t="shared" ca="1" si="1"/>
        <v xml:space="preserve"> </v>
      </c>
      <c r="E34" s="1" t="str">
        <f t="shared" ca="1" si="9"/>
        <v xml:space="preserve"> </v>
      </c>
      <c r="F34" s="1" t="str">
        <f t="shared" ca="1" si="11"/>
        <v xml:space="preserve"> </v>
      </c>
      <c r="G34" s="1" t="str">
        <f ca="1">IF(C34=" "," ",IF(C34=$D$12,$D$4-SUM($G$21:G33),($D$13-H34)))</f>
        <v xml:space="preserve"> </v>
      </c>
      <c r="H34" s="1" t="str">
        <f t="shared" ca="1" si="10"/>
        <v xml:space="preserve"> </v>
      </c>
      <c r="I34" s="1" t="str">
        <f t="shared" ca="1" si="2"/>
        <v xml:space="preserve"> </v>
      </c>
      <c r="Q34" s="1"/>
      <c r="U34" s="3" t="str">
        <f ca="1">IF(B33=$D$3,XIRR($F$20:F33,$C$20:C33)," ")</f>
        <v xml:space="preserve"> </v>
      </c>
      <c r="AG34" t="e">
        <f t="shared" ca="1" si="3"/>
        <v>#VALUE!</v>
      </c>
    </row>
    <row r="35" spans="2:33" ht="19.5" customHeight="1" x14ac:dyDescent="0.25">
      <c r="B35" t="str">
        <f t="shared" ca="1" si="4"/>
        <v xml:space="preserve"> </v>
      </c>
      <c r="C35" s="6" t="str">
        <f t="shared" ca="1" si="5"/>
        <v xml:space="preserve"> </v>
      </c>
      <c r="D35" t="str">
        <f t="shared" ca="1" si="1"/>
        <v xml:space="preserve"> </v>
      </c>
      <c r="E35" s="1" t="str">
        <f t="shared" ca="1" si="9"/>
        <v xml:space="preserve"> </v>
      </c>
      <c r="F35" s="1" t="str">
        <f t="shared" ca="1" si="11"/>
        <v xml:space="preserve"> </v>
      </c>
      <c r="G35" s="1" t="str">
        <f ca="1">IF(C35=" "," ",IF(C35=$D$12,$D$4-SUM($G$21:G34),($D$13-H35)))</f>
        <v xml:space="preserve"> </v>
      </c>
      <c r="H35" s="1" t="str">
        <f t="shared" ca="1" si="10"/>
        <v xml:space="preserve"> </v>
      </c>
      <c r="I35" s="1" t="str">
        <f t="shared" ca="1" si="2"/>
        <v xml:space="preserve"> </v>
      </c>
      <c r="Q35" s="1"/>
      <c r="U35" s="3" t="str">
        <f ca="1">IF(B34=$D$3,XIRR($F$20:F34,$C$20:C34)," ")</f>
        <v xml:space="preserve"> </v>
      </c>
      <c r="AG35" t="e">
        <f t="shared" ca="1" si="3"/>
        <v>#VALUE!</v>
      </c>
    </row>
    <row r="36" spans="2:33" ht="19.5" customHeight="1" x14ac:dyDescent="0.25">
      <c r="B36" t="str">
        <f t="shared" ca="1" si="4"/>
        <v xml:space="preserve"> </v>
      </c>
      <c r="C36" s="6" t="str">
        <f t="shared" ca="1" si="5"/>
        <v xml:space="preserve"> </v>
      </c>
      <c r="D36" t="str">
        <f t="shared" ca="1" si="1"/>
        <v xml:space="preserve"> </v>
      </c>
      <c r="E36" s="1" t="str">
        <f t="shared" ca="1" si="9"/>
        <v xml:space="preserve"> </v>
      </c>
      <c r="F36" s="1" t="str">
        <f t="shared" ca="1" si="11"/>
        <v xml:space="preserve"> </v>
      </c>
      <c r="G36" s="1" t="str">
        <f ca="1">IF(C36=" "," ",IF(C36=$D$12,$D$4-SUM($G$21:G35),($D$13-H36)))</f>
        <v xml:space="preserve"> </v>
      </c>
      <c r="H36" s="1" t="str">
        <f t="shared" ca="1" si="10"/>
        <v xml:space="preserve"> </v>
      </c>
      <c r="I36" s="1" t="str">
        <f t="shared" ca="1" si="2"/>
        <v xml:space="preserve"> </v>
      </c>
      <c r="Q36" s="1"/>
      <c r="U36" s="3" t="str">
        <f ca="1">IF(B35=$D$3,XIRR($F$20:F35,$C$20:C35)," ")</f>
        <v xml:space="preserve"> </v>
      </c>
      <c r="AG36" t="e">
        <f t="shared" ca="1" si="3"/>
        <v>#VALUE!</v>
      </c>
    </row>
    <row r="37" spans="2:33" ht="19.5" customHeight="1" x14ac:dyDescent="0.25">
      <c r="B37" t="str">
        <f t="shared" ca="1" si="4"/>
        <v xml:space="preserve"> </v>
      </c>
      <c r="C37" s="6" t="str">
        <f t="shared" ca="1" si="5"/>
        <v xml:space="preserve"> </v>
      </c>
      <c r="D37" t="str">
        <f t="shared" ca="1" si="1"/>
        <v xml:space="preserve"> </v>
      </c>
      <c r="E37" s="1" t="str">
        <f t="shared" ca="1" si="9"/>
        <v xml:space="preserve"> </v>
      </c>
      <c r="F37" s="1" t="str">
        <f t="shared" ca="1" si="11"/>
        <v xml:space="preserve"> </v>
      </c>
      <c r="G37" s="1" t="str">
        <f ca="1">IF(C37=" "," ",IF(C37=$D$12,$D$4-SUM($G$21:G36),($D$13-H37)))</f>
        <v xml:space="preserve"> </v>
      </c>
      <c r="H37" s="1" t="str">
        <f t="shared" ca="1" si="10"/>
        <v xml:space="preserve"> </v>
      </c>
      <c r="I37" s="1" t="str">
        <f t="shared" ca="1" si="2"/>
        <v xml:space="preserve"> </v>
      </c>
      <c r="Q37" s="1"/>
      <c r="U37" s="3" t="str">
        <f ca="1">IF(B36=$D$3,XIRR($F$20:F36,$C$20:C36)," ")</f>
        <v xml:space="preserve"> </v>
      </c>
      <c r="AG37" t="e">
        <f t="shared" ca="1" si="3"/>
        <v>#VALUE!</v>
      </c>
    </row>
    <row r="38" spans="2:33" ht="19.5" customHeight="1" x14ac:dyDescent="0.25">
      <c r="B38" t="str">
        <f t="shared" ca="1" si="4"/>
        <v xml:space="preserve"> </v>
      </c>
      <c r="C38" s="6" t="str">
        <f t="shared" ca="1" si="5"/>
        <v xml:space="preserve"> </v>
      </c>
      <c r="D38" t="str">
        <f t="shared" ca="1" si="1"/>
        <v xml:space="preserve"> </v>
      </c>
      <c r="E38" s="1" t="str">
        <f t="shared" ca="1" si="9"/>
        <v xml:space="preserve"> </v>
      </c>
      <c r="F38" s="1" t="str">
        <f t="shared" ca="1" si="11"/>
        <v xml:space="preserve"> </v>
      </c>
      <c r="G38" s="1" t="str">
        <f ca="1">IF(C38=" "," ",IF(C38=$D$12,$D$4-SUM($G$21:G37),($D$13-H38)))</f>
        <v xml:space="preserve"> </v>
      </c>
      <c r="H38" s="1" t="str">
        <f t="shared" ca="1" si="10"/>
        <v xml:space="preserve"> </v>
      </c>
      <c r="I38" s="1" t="str">
        <f t="shared" ca="1" si="2"/>
        <v xml:space="preserve"> </v>
      </c>
      <c r="Q38" s="1"/>
      <c r="U38" s="3" t="str">
        <f ca="1">IF(B37=$D$3,XIRR($F$20:F37,$C$20:C37)," ")</f>
        <v xml:space="preserve"> </v>
      </c>
      <c r="AG38" t="e">
        <f t="shared" ca="1" si="3"/>
        <v>#VALUE!</v>
      </c>
    </row>
    <row r="39" spans="2:33" ht="19.5" customHeight="1" x14ac:dyDescent="0.25">
      <c r="B39" t="str">
        <f t="shared" ca="1" si="4"/>
        <v xml:space="preserve"> </v>
      </c>
      <c r="C39" s="6" t="str">
        <f t="shared" ca="1" si="5"/>
        <v xml:space="preserve"> </v>
      </c>
      <c r="D39" t="str">
        <f t="shared" ca="1" si="1"/>
        <v xml:space="preserve"> </v>
      </c>
      <c r="E39" s="1" t="str">
        <f t="shared" ca="1" si="9"/>
        <v xml:space="preserve"> </v>
      </c>
      <c r="F39" s="1" t="str">
        <f t="shared" ca="1" si="11"/>
        <v xml:space="preserve"> </v>
      </c>
      <c r="G39" s="1" t="str">
        <f ca="1">IF(C39=" "," ",IF(C39=$D$12,$D$4-SUM($G$21:G38),($D$13-H39)))</f>
        <v xml:space="preserve"> </v>
      </c>
      <c r="H39" s="1" t="str">
        <f t="shared" ca="1" si="10"/>
        <v xml:space="preserve"> </v>
      </c>
      <c r="I39" s="1" t="str">
        <f t="shared" ca="1" si="2"/>
        <v xml:space="preserve"> </v>
      </c>
      <c r="Q39" s="1"/>
      <c r="U39" s="3" t="str">
        <f ca="1">IF(B38=$D$3,XIRR($F$20:F38,$C$20:C38)," ")</f>
        <v xml:space="preserve"> </v>
      </c>
      <c r="AG39" t="e">
        <f t="shared" ca="1" si="3"/>
        <v>#VALUE!</v>
      </c>
    </row>
    <row r="40" spans="2:33" ht="19.5" customHeight="1" x14ac:dyDescent="0.25">
      <c r="B40" t="str">
        <f t="shared" ca="1" si="4"/>
        <v xml:space="preserve"> </v>
      </c>
      <c r="C40" s="6" t="str">
        <f t="shared" ca="1" si="5"/>
        <v xml:space="preserve"> </v>
      </c>
      <c r="D40" t="str">
        <f t="shared" ca="1" si="1"/>
        <v xml:space="preserve"> </v>
      </c>
      <c r="E40" s="1" t="str">
        <f t="shared" ca="1" si="9"/>
        <v xml:space="preserve"> </v>
      </c>
      <c r="F40" s="1" t="str">
        <f t="shared" ca="1" si="11"/>
        <v xml:space="preserve"> </v>
      </c>
      <c r="G40" s="1" t="str">
        <f ca="1">IF(C40=" "," ",IF(C40=$D$12,$D$4-SUM($G$21:G39),($D$13-H40)))</f>
        <v xml:space="preserve"> </v>
      </c>
      <c r="H40" s="1" t="str">
        <f t="shared" ca="1" si="10"/>
        <v xml:space="preserve"> </v>
      </c>
      <c r="I40" s="1" t="str">
        <f t="shared" ca="1" si="2"/>
        <v xml:space="preserve"> </v>
      </c>
      <c r="Q40" s="1"/>
      <c r="U40" s="3" t="str">
        <f ca="1">IF(B39=$D$3,XIRR($F$20:F39,$C$20:C39)," ")</f>
        <v xml:space="preserve"> </v>
      </c>
      <c r="AG40" t="e">
        <f t="shared" ca="1" si="3"/>
        <v>#VALUE!</v>
      </c>
    </row>
    <row r="41" spans="2:33" ht="19.5" customHeight="1" x14ac:dyDescent="0.25">
      <c r="B41" t="str">
        <f t="shared" ca="1" si="4"/>
        <v xml:space="preserve"> </v>
      </c>
      <c r="C41" s="6" t="str">
        <f t="shared" ca="1" si="5"/>
        <v xml:space="preserve"> </v>
      </c>
      <c r="D41" t="str">
        <f t="shared" ca="1" si="1"/>
        <v xml:space="preserve"> </v>
      </c>
      <c r="E41" s="1" t="str">
        <f t="shared" ca="1" si="9"/>
        <v xml:space="preserve"> </v>
      </c>
      <c r="F41" s="1" t="str">
        <f t="shared" ca="1" si="11"/>
        <v xml:space="preserve"> </v>
      </c>
      <c r="G41" s="1" t="str">
        <f ca="1">IF(C41=" "," ",IF(C41=$D$12,$D$4-SUM($G$21:G40),($D$13-H41)))</f>
        <v xml:space="preserve"> </v>
      </c>
      <c r="H41" s="1" t="str">
        <f t="shared" ca="1" si="10"/>
        <v xml:space="preserve"> </v>
      </c>
      <c r="I41" s="1" t="str">
        <f t="shared" ca="1" si="2"/>
        <v xml:space="preserve"> </v>
      </c>
      <c r="Q41" s="1"/>
      <c r="U41" s="3" t="str">
        <f ca="1">IF(B40=$D$3,XIRR($F$20:F40,$C$20:C40)," ")</f>
        <v xml:space="preserve"> </v>
      </c>
      <c r="AG41" t="e">
        <f t="shared" ca="1" si="3"/>
        <v>#VALUE!</v>
      </c>
    </row>
    <row r="42" spans="2:33" ht="19.5" customHeight="1" x14ac:dyDescent="0.25">
      <c r="B42" t="str">
        <f t="shared" ca="1" si="4"/>
        <v xml:space="preserve"> </v>
      </c>
      <c r="C42" s="6" t="str">
        <f t="shared" ca="1" si="5"/>
        <v xml:space="preserve"> </v>
      </c>
      <c r="D42" t="str">
        <f t="shared" ca="1" si="1"/>
        <v xml:space="preserve"> </v>
      </c>
      <c r="E42" s="1" t="str">
        <f t="shared" ca="1" si="9"/>
        <v xml:space="preserve"> </v>
      </c>
      <c r="F42" s="1" t="str">
        <f t="shared" ca="1" si="11"/>
        <v xml:space="preserve"> </v>
      </c>
      <c r="G42" s="1" t="str">
        <f ca="1">IF(C42=" "," ",IF(C42=$D$12,$D$4-SUM($G$21:G41),($D$13-H42)))</f>
        <v xml:space="preserve"> </v>
      </c>
      <c r="H42" s="1" t="str">
        <f t="shared" ca="1" si="10"/>
        <v xml:space="preserve"> </v>
      </c>
      <c r="I42" s="1" t="str">
        <f t="shared" ca="1" si="2"/>
        <v xml:space="preserve"> </v>
      </c>
      <c r="Q42" s="1"/>
      <c r="U42" s="3" t="str">
        <f ca="1">IF(B41=$D$3,XIRR($F$20:F41,$C$20:C41)," ")</f>
        <v xml:space="preserve"> </v>
      </c>
      <c r="AG42" t="e">
        <f t="shared" ca="1" si="3"/>
        <v>#VALUE!</v>
      </c>
    </row>
    <row r="43" spans="2:33" ht="19.5" customHeight="1" x14ac:dyDescent="0.25">
      <c r="B43" t="str">
        <f t="shared" ca="1" si="4"/>
        <v xml:space="preserve"> </v>
      </c>
      <c r="C43" s="6" t="str">
        <f t="shared" ca="1" si="5"/>
        <v xml:space="preserve"> </v>
      </c>
      <c r="D43" t="str">
        <f t="shared" ca="1" si="1"/>
        <v xml:space="preserve"> </v>
      </c>
      <c r="E43" s="1" t="str">
        <f t="shared" ca="1" si="9"/>
        <v xml:space="preserve"> </v>
      </c>
      <c r="F43" s="1" t="str">
        <f t="shared" ca="1" si="11"/>
        <v xml:space="preserve"> </v>
      </c>
      <c r="G43" s="1" t="str">
        <f ca="1">IF(C43=" "," ",IF(C43=$D$12,$D$4-SUM($G$21:G42),($D$13-H43)))</f>
        <v xml:space="preserve"> </v>
      </c>
      <c r="H43" s="1" t="str">
        <f t="shared" ca="1" si="10"/>
        <v xml:space="preserve"> </v>
      </c>
      <c r="I43" s="1" t="str">
        <f t="shared" ca="1" si="2"/>
        <v xml:space="preserve"> </v>
      </c>
      <c r="Q43" s="1"/>
      <c r="U43" s="3" t="str">
        <f ca="1">IF(B42=$D$3,XIRR($F$20:F42,$C$20:C42)," ")</f>
        <v xml:space="preserve"> </v>
      </c>
      <c r="AG43" t="e">
        <f t="shared" ca="1" si="3"/>
        <v>#VALUE!</v>
      </c>
    </row>
    <row r="44" spans="2:33" ht="19.5" customHeight="1" x14ac:dyDescent="0.25">
      <c r="B44" t="str">
        <f t="shared" ca="1" si="4"/>
        <v xml:space="preserve"> </v>
      </c>
      <c r="C44" s="6" t="str">
        <f t="shared" ca="1" si="5"/>
        <v xml:space="preserve"> </v>
      </c>
      <c r="D44" t="str">
        <f t="shared" ca="1" si="1"/>
        <v xml:space="preserve"> </v>
      </c>
      <c r="E44" s="1" t="str">
        <f t="shared" ca="1" si="9"/>
        <v xml:space="preserve"> </v>
      </c>
      <c r="F44" s="1" t="str">
        <f t="shared" ca="1" si="11"/>
        <v xml:space="preserve"> </v>
      </c>
      <c r="G44" s="1" t="str">
        <f ca="1">IF(C44=" "," ",IF(C44=$D$12,$D$4-SUM($G$21:G43),($D$13-H44)))</f>
        <v xml:space="preserve"> </v>
      </c>
      <c r="H44" s="1" t="str">
        <f t="shared" ca="1" si="10"/>
        <v xml:space="preserve"> </v>
      </c>
      <c r="I44" s="1" t="str">
        <f t="shared" ca="1" si="2"/>
        <v xml:space="preserve"> </v>
      </c>
      <c r="Q44" s="1" t="str">
        <f ca="1">IF($D$3=B44,0,IF(C44=" "," ",$D$10*$D$9*0.9+$D$11*E44))</f>
        <v xml:space="preserve"> </v>
      </c>
      <c r="U44" s="3" t="str">
        <f ca="1">IF(B43=$D$3,XIRR($F$20:F43,$C$20:C43)," ")</f>
        <v xml:space="preserve"> </v>
      </c>
      <c r="AG44" t="e">
        <f t="shared" ca="1" si="3"/>
        <v>#VALUE!</v>
      </c>
    </row>
    <row r="45" spans="2:33" ht="19.5" customHeight="1" x14ac:dyDescent="0.25">
      <c r="B45" t="str">
        <f t="shared" ca="1" si="4"/>
        <v xml:space="preserve"> </v>
      </c>
      <c r="C45" s="6" t="str">
        <f t="shared" ca="1" si="5"/>
        <v xml:space="preserve"> </v>
      </c>
      <c r="D45" t="str">
        <f t="shared" ca="1" si="1"/>
        <v xml:space="preserve"> </v>
      </c>
      <c r="E45" s="1" t="str">
        <f ca="1">IF(C45=" "," ",E44-G45)</f>
        <v xml:space="preserve"> </v>
      </c>
      <c r="F45" s="1" t="str">
        <f t="shared" ca="1" si="11"/>
        <v xml:space="preserve"> </v>
      </c>
      <c r="G45" s="1" t="str">
        <f ca="1">IF(C45=" "," ",IF(C45=$D$12,$D$4-SUM($G$21:G44),($D$13-H45)))</f>
        <v xml:space="preserve"> </v>
      </c>
      <c r="H45" s="1" t="str">
        <f t="shared" ca="1" si="10"/>
        <v xml:space="preserve"> </v>
      </c>
      <c r="I45" s="1" t="str">
        <f t="shared" ca="1" si="2"/>
        <v xml:space="preserve"> </v>
      </c>
      <c r="Q45" s="1"/>
      <c r="U45" s="3" t="str">
        <f ca="1">IF(B44=$D$3,XIRR($F$20:F44,$C$20:C44)," ")</f>
        <v xml:space="preserve"> </v>
      </c>
      <c r="AG45" t="e">
        <f t="shared" ca="1" si="3"/>
        <v>#VALUE!</v>
      </c>
    </row>
    <row r="46" spans="2:33" ht="19.5" customHeight="1" x14ac:dyDescent="0.25">
      <c r="B46" t="str">
        <f t="shared" ca="1" si="4"/>
        <v xml:space="preserve"> </v>
      </c>
      <c r="C46" s="6" t="str">
        <f t="shared" ca="1" si="5"/>
        <v xml:space="preserve"> </v>
      </c>
      <c r="D46" t="str">
        <f t="shared" ca="1" si="1"/>
        <v xml:space="preserve"> </v>
      </c>
      <c r="E46" s="1" t="str">
        <f t="shared" ref="E46:E89" ca="1" si="12">IF(C46=" "," ",E45-G46)</f>
        <v xml:space="preserve"> </v>
      </c>
      <c r="F46" s="1" t="str">
        <f t="shared" ca="1" si="11"/>
        <v xml:space="preserve"> </v>
      </c>
      <c r="G46" s="1" t="str">
        <f ca="1">IF(C46=" "," ",IF(C46=$D$12,$D$4-SUM($G$21:G45),($D$13-H46)))</f>
        <v xml:space="preserve"> </v>
      </c>
      <c r="H46" s="1" t="str">
        <f t="shared" ca="1" si="10"/>
        <v xml:space="preserve"> </v>
      </c>
      <c r="I46" s="1" t="str">
        <f t="shared" ca="1" si="2"/>
        <v xml:space="preserve"> </v>
      </c>
      <c r="Q46" s="1"/>
      <c r="U46" s="3" t="str">
        <f ca="1">IF(B45=$D$3,XIRR($F$20:F45,$C$20:C45)," ")</f>
        <v xml:space="preserve"> </v>
      </c>
      <c r="AG46" t="e">
        <f t="shared" ca="1" si="3"/>
        <v>#VALUE!</v>
      </c>
    </row>
    <row r="47" spans="2:33" ht="19.5" customHeight="1" x14ac:dyDescent="0.25">
      <c r="B47" t="str">
        <f t="shared" ca="1" si="4"/>
        <v xml:space="preserve"> </v>
      </c>
      <c r="C47" s="6" t="str">
        <f t="shared" ca="1" si="5"/>
        <v xml:space="preserve"> </v>
      </c>
      <c r="D47" t="str">
        <f t="shared" ca="1" si="1"/>
        <v xml:space="preserve"> </v>
      </c>
      <c r="E47" s="1" t="str">
        <f t="shared" ca="1" si="12"/>
        <v xml:space="preserve"> </v>
      </c>
      <c r="F47" s="1" t="str">
        <f t="shared" ca="1" si="11"/>
        <v xml:space="preserve"> </v>
      </c>
      <c r="G47" s="1" t="str">
        <f ca="1">IF(C47=" "," ",IF(C47=$D$12,$D$4-SUM($G$21:G46),($D$13-H47)))</f>
        <v xml:space="preserve"> </v>
      </c>
      <c r="H47" s="1" t="str">
        <f t="shared" ca="1" si="10"/>
        <v xml:space="preserve"> </v>
      </c>
      <c r="I47" s="1" t="str">
        <f t="shared" ca="1" si="2"/>
        <v xml:space="preserve"> </v>
      </c>
      <c r="Q47" s="1"/>
      <c r="U47" s="3" t="str">
        <f ca="1">IF(B46=$D$3,XIRR($F$20:F46,$C$20:C46)," ")</f>
        <v xml:space="preserve"> </v>
      </c>
      <c r="AG47" t="e">
        <f t="shared" ca="1" si="3"/>
        <v>#VALUE!</v>
      </c>
    </row>
    <row r="48" spans="2:33" ht="19.5" customHeight="1" x14ac:dyDescent="0.25">
      <c r="B48" t="str">
        <f t="shared" ca="1" si="4"/>
        <v xml:space="preserve"> </v>
      </c>
      <c r="C48" s="6" t="str">
        <f t="shared" ca="1" si="5"/>
        <v xml:space="preserve"> </v>
      </c>
      <c r="D48" t="str">
        <f t="shared" ca="1" si="1"/>
        <v xml:space="preserve"> </v>
      </c>
      <c r="E48" s="1" t="str">
        <f t="shared" ca="1" si="12"/>
        <v xml:space="preserve"> </v>
      </c>
      <c r="F48" s="1" t="str">
        <f t="shared" ca="1" si="11"/>
        <v xml:space="preserve"> </v>
      </c>
      <c r="G48" s="1" t="str">
        <f ca="1">IF(C48=" "," ",IF(C48=$D$12,$D$4-SUM($G$21:G47),($D$13-H48)))</f>
        <v xml:space="preserve"> </v>
      </c>
      <c r="H48" s="1" t="str">
        <f t="shared" ca="1" si="10"/>
        <v xml:space="preserve"> </v>
      </c>
      <c r="I48" s="1" t="str">
        <f t="shared" ca="1" si="2"/>
        <v xml:space="preserve"> </v>
      </c>
      <c r="Q48" s="1"/>
      <c r="U48" s="3" t="str">
        <f ca="1">IF(B47=$D$3,XIRR($F$20:F47,$C$20:C47)," ")</f>
        <v xml:space="preserve"> </v>
      </c>
      <c r="AG48" t="e">
        <f t="shared" ca="1" si="3"/>
        <v>#VALUE!</v>
      </c>
    </row>
    <row r="49" spans="2:33" ht="19.5" customHeight="1" x14ac:dyDescent="0.25">
      <c r="B49" t="str">
        <f t="shared" ca="1" si="4"/>
        <v xml:space="preserve"> </v>
      </c>
      <c r="C49" s="6" t="str">
        <f t="shared" ca="1" si="5"/>
        <v xml:space="preserve"> </v>
      </c>
      <c r="D49" t="str">
        <f t="shared" ca="1" si="1"/>
        <v xml:space="preserve"> </v>
      </c>
      <c r="E49" s="1" t="str">
        <f t="shared" ca="1" si="12"/>
        <v xml:space="preserve"> </v>
      </c>
      <c r="F49" s="1" t="str">
        <f t="shared" ca="1" si="11"/>
        <v xml:space="preserve"> </v>
      </c>
      <c r="G49" s="1" t="str">
        <f ca="1">IF(C49=" "," ",IF(C49=$D$12,$D$4-SUM($G$21:G48),($D$13-H49)))</f>
        <v xml:space="preserve"> </v>
      </c>
      <c r="H49" s="1" t="str">
        <f t="shared" ca="1" si="10"/>
        <v xml:space="preserve"> </v>
      </c>
      <c r="I49" s="1" t="str">
        <f t="shared" ca="1" si="2"/>
        <v xml:space="preserve"> </v>
      </c>
      <c r="Q49" s="1"/>
      <c r="U49" s="3" t="str">
        <f ca="1">IF(B48=$D$3,XIRR($F$20:F48,$C$20:C48)," ")</f>
        <v xml:space="preserve"> </v>
      </c>
      <c r="AG49" t="e">
        <f t="shared" ca="1" si="3"/>
        <v>#VALUE!</v>
      </c>
    </row>
    <row r="50" spans="2:33" ht="19.5" customHeight="1" x14ac:dyDescent="0.25">
      <c r="B50" t="str">
        <f t="shared" ca="1" si="4"/>
        <v xml:space="preserve"> </v>
      </c>
      <c r="C50" s="6" t="str">
        <f t="shared" ca="1" si="5"/>
        <v xml:space="preserve"> </v>
      </c>
      <c r="D50" t="str">
        <f t="shared" ca="1" si="1"/>
        <v xml:space="preserve"> </v>
      </c>
      <c r="E50" s="1" t="str">
        <f t="shared" ca="1" si="12"/>
        <v xml:space="preserve"> </v>
      </c>
      <c r="F50" s="1" t="str">
        <f t="shared" ca="1" si="11"/>
        <v xml:space="preserve"> </v>
      </c>
      <c r="G50" s="1" t="str">
        <f ca="1">IF(C50=" "," ",IF(C50=$D$12,$D$4-SUM($G$21:G49),($D$13-H50)))</f>
        <v xml:space="preserve"> </v>
      </c>
      <c r="H50" s="1" t="str">
        <f t="shared" ca="1" si="10"/>
        <v xml:space="preserve"> </v>
      </c>
      <c r="I50" s="1" t="str">
        <f t="shared" ca="1" si="2"/>
        <v xml:space="preserve"> </v>
      </c>
      <c r="Q50" s="1"/>
      <c r="U50" s="3" t="str">
        <f ca="1">IF(B49=$D$3,XIRR($F$20:F49,$C$20:C49)," ")</f>
        <v xml:space="preserve"> </v>
      </c>
      <c r="AG50" t="e">
        <f t="shared" ca="1" si="3"/>
        <v>#VALUE!</v>
      </c>
    </row>
    <row r="51" spans="2:33" ht="19.5" customHeight="1" x14ac:dyDescent="0.25">
      <c r="B51" t="str">
        <f t="shared" ca="1" si="4"/>
        <v xml:space="preserve"> </v>
      </c>
      <c r="C51" s="6" t="str">
        <f t="shared" ca="1" si="5"/>
        <v xml:space="preserve"> </v>
      </c>
      <c r="D51" t="str">
        <f t="shared" ca="1" si="1"/>
        <v xml:space="preserve"> </v>
      </c>
      <c r="E51" s="1" t="str">
        <f t="shared" ca="1" si="12"/>
        <v xml:space="preserve"> </v>
      </c>
      <c r="F51" s="1" t="str">
        <f t="shared" ca="1" si="11"/>
        <v xml:space="preserve"> </v>
      </c>
      <c r="G51" s="1" t="str">
        <f ca="1">IF(C51=" "," ",IF(C51=$D$12,$D$4-SUM($G$21:G50),($D$13-H51)))</f>
        <v xml:space="preserve"> </v>
      </c>
      <c r="H51" s="1" t="str">
        <f t="shared" ca="1" si="10"/>
        <v xml:space="preserve"> </v>
      </c>
      <c r="I51" s="1" t="str">
        <f t="shared" ca="1" si="2"/>
        <v xml:space="preserve"> </v>
      </c>
      <c r="Q51" s="1"/>
      <c r="U51" s="3" t="str">
        <f ca="1">IF(B50=$D$3,XIRR($F$20:F50,$C$20:C50)," ")</f>
        <v xml:space="preserve"> </v>
      </c>
      <c r="AG51" t="e">
        <f t="shared" ca="1" si="3"/>
        <v>#VALUE!</v>
      </c>
    </row>
    <row r="52" spans="2:33" ht="19.5" customHeight="1" x14ac:dyDescent="0.25">
      <c r="B52" t="str">
        <f t="shared" ca="1" si="4"/>
        <v xml:space="preserve"> </v>
      </c>
      <c r="C52" s="6" t="str">
        <f t="shared" ca="1" si="5"/>
        <v xml:space="preserve"> </v>
      </c>
      <c r="D52" t="str">
        <f t="shared" ca="1" si="1"/>
        <v xml:space="preserve"> </v>
      </c>
      <c r="E52" s="1" t="str">
        <f t="shared" ca="1" si="12"/>
        <v xml:space="preserve"> </v>
      </c>
      <c r="F52" s="1" t="str">
        <f t="shared" ca="1" si="11"/>
        <v xml:space="preserve"> </v>
      </c>
      <c r="G52" s="1" t="str">
        <f ca="1">IF(C52=" "," ",IF(C52=$D$12,$D$4-SUM($G$21:G51),($D$13-H52)))</f>
        <v xml:space="preserve"> </v>
      </c>
      <c r="H52" s="1" t="str">
        <f t="shared" ca="1" si="10"/>
        <v xml:space="preserve"> </v>
      </c>
      <c r="I52" s="1" t="str">
        <f t="shared" ca="1" si="2"/>
        <v xml:space="preserve"> </v>
      </c>
      <c r="Q52" s="1"/>
      <c r="U52" s="3" t="str">
        <f ca="1">IF(B51=$D$3,XIRR($F$20:F51,$C$20:C51)," ")</f>
        <v xml:space="preserve"> </v>
      </c>
      <c r="AG52" t="e">
        <f t="shared" ca="1" si="3"/>
        <v>#VALUE!</v>
      </c>
    </row>
    <row r="53" spans="2:33" ht="19.5" customHeight="1" x14ac:dyDescent="0.25">
      <c r="B53" t="str">
        <f t="shared" ca="1" si="4"/>
        <v xml:space="preserve"> </v>
      </c>
      <c r="C53" s="6" t="str">
        <f t="shared" ca="1" si="5"/>
        <v xml:space="preserve"> </v>
      </c>
      <c r="D53" t="str">
        <f t="shared" ca="1" si="1"/>
        <v xml:space="preserve"> </v>
      </c>
      <c r="E53" s="1" t="str">
        <f t="shared" ca="1" si="12"/>
        <v xml:space="preserve"> </v>
      </c>
      <c r="F53" s="1" t="str">
        <f t="shared" ca="1" si="11"/>
        <v xml:space="preserve"> </v>
      </c>
      <c r="G53" s="1" t="str">
        <f ca="1">IF(C53=" "," ",IF(C53=$D$12,$D$4-SUM($G$21:G52),($D$13-H53)))</f>
        <v xml:space="preserve"> </v>
      </c>
      <c r="H53" s="1" t="str">
        <f t="shared" ca="1" si="10"/>
        <v xml:space="preserve"> </v>
      </c>
      <c r="I53" s="1" t="str">
        <f t="shared" ref="I53:I84" ca="1" si="13">IF(C53=" "," ",IF($F$8="нет",$D$7*$D$4,($D$4*(1+$D$8))*$D$7))</f>
        <v xml:space="preserve"> </v>
      </c>
      <c r="Q53" s="1"/>
      <c r="U53" s="3" t="str">
        <f ca="1">IF(B52=$D$3,XIRR($F$20:F52,$C$20:C52)," ")</f>
        <v xml:space="preserve"> </v>
      </c>
      <c r="AG53" t="e">
        <f t="shared" ca="1" si="3"/>
        <v>#VALUE!</v>
      </c>
    </row>
    <row r="54" spans="2:33" ht="19.5" customHeight="1" x14ac:dyDescent="0.25">
      <c r="B54" t="str">
        <f t="shared" ca="1" si="4"/>
        <v xml:space="preserve"> </v>
      </c>
      <c r="C54" s="6" t="str">
        <f t="shared" ca="1" si="5"/>
        <v xml:space="preserve"> </v>
      </c>
      <c r="D54" t="str">
        <f t="shared" ca="1" si="1"/>
        <v xml:space="preserve"> </v>
      </c>
      <c r="E54" s="1" t="str">
        <f t="shared" ca="1" si="12"/>
        <v xml:space="preserve"> </v>
      </c>
      <c r="F54" s="1" t="str">
        <f t="shared" ca="1" si="11"/>
        <v xml:space="preserve"> </v>
      </c>
      <c r="G54" s="1" t="str">
        <f ca="1">IF(C54=" "," ",IF(C54=$D$12,$D$4-SUM($G$21:G53),($D$13-H54)))</f>
        <v xml:space="preserve"> </v>
      </c>
      <c r="H54" s="1" t="str">
        <f t="shared" ca="1" si="10"/>
        <v xml:space="preserve"> </v>
      </c>
      <c r="I54" s="1" t="str">
        <f t="shared" ca="1" si="13"/>
        <v xml:space="preserve"> </v>
      </c>
      <c r="Q54" s="1"/>
      <c r="U54" s="3" t="str">
        <f ca="1">IF(B53=$D$3,XIRR($F$20:F53,$C$20:C53)," ")</f>
        <v xml:space="preserve"> </v>
      </c>
      <c r="AG54" t="e">
        <f t="shared" ca="1" si="3"/>
        <v>#VALUE!</v>
      </c>
    </row>
    <row r="55" spans="2:33" ht="19.5" customHeight="1" x14ac:dyDescent="0.25">
      <c r="B55" t="str">
        <f t="shared" ca="1" si="4"/>
        <v xml:space="preserve"> </v>
      </c>
      <c r="C55" s="6" t="str">
        <f t="shared" ca="1" si="5"/>
        <v xml:space="preserve"> </v>
      </c>
      <c r="D55" t="str">
        <f t="shared" ca="1" si="1"/>
        <v xml:space="preserve"> </v>
      </c>
      <c r="E55" s="1" t="str">
        <f t="shared" ca="1" si="12"/>
        <v xml:space="preserve"> </v>
      </c>
      <c r="F55" s="1" t="str">
        <f t="shared" ca="1" si="11"/>
        <v xml:space="preserve"> </v>
      </c>
      <c r="G55" s="1" t="str">
        <f ca="1">IF(C55=" "," ",IF(C55=$D$12,$D$4-SUM($G$21:G54),($D$13-H55)))</f>
        <v xml:space="preserve"> </v>
      </c>
      <c r="H55" s="1" t="str">
        <f t="shared" ca="1" si="10"/>
        <v xml:space="preserve"> </v>
      </c>
      <c r="I55" s="1" t="str">
        <f t="shared" ca="1" si="13"/>
        <v xml:space="preserve"> </v>
      </c>
      <c r="Q55" s="1"/>
      <c r="U55" s="3" t="str">
        <f ca="1">IF(B54=$D$3,XIRR($F$20:F54,$C$20:C54)," ")</f>
        <v xml:space="preserve"> </v>
      </c>
      <c r="AG55" t="e">
        <f t="shared" ca="1" si="3"/>
        <v>#VALUE!</v>
      </c>
    </row>
    <row r="56" spans="2:33" ht="19.5" customHeight="1" x14ac:dyDescent="0.25">
      <c r="B56" t="str">
        <f t="shared" ca="1" si="4"/>
        <v xml:space="preserve"> </v>
      </c>
      <c r="C56" s="6" t="str">
        <f t="shared" ca="1" si="5"/>
        <v xml:space="preserve"> </v>
      </c>
      <c r="D56" t="str">
        <f t="shared" ca="1" si="1"/>
        <v xml:space="preserve"> </v>
      </c>
      <c r="E56" s="1" t="str">
        <f t="shared" ca="1" si="12"/>
        <v xml:space="preserve"> </v>
      </c>
      <c r="F56" s="1" t="str">
        <f t="shared" ca="1" si="11"/>
        <v xml:space="preserve"> </v>
      </c>
      <c r="G56" s="1" t="str">
        <f ca="1">IF(C56=" "," ",IF(C56=$D$12,$D$4-SUM($G$21:G55),($D$13-H56)))</f>
        <v xml:space="preserve"> </v>
      </c>
      <c r="H56" s="1" t="str">
        <f t="shared" ca="1" si="10"/>
        <v xml:space="preserve"> </v>
      </c>
      <c r="I56" s="1" t="str">
        <f t="shared" ca="1" si="13"/>
        <v xml:space="preserve"> </v>
      </c>
      <c r="Q56" s="1" t="str">
        <f ca="1">IF($D$3=B56,0,IF(C56=" "," ",$D$10*$D$9*0.85+$D$11*E56))</f>
        <v xml:space="preserve"> </v>
      </c>
      <c r="U56" s="3" t="str">
        <f ca="1">IF(B55=$D$3,XIRR($F$20:F55,$C$20:C55)," ")</f>
        <v xml:space="preserve"> </v>
      </c>
      <c r="AG56" t="e">
        <f t="shared" ca="1" si="3"/>
        <v>#VALUE!</v>
      </c>
    </row>
    <row r="57" spans="2:33" ht="19.5" customHeight="1" x14ac:dyDescent="0.25">
      <c r="B57" t="str">
        <f ca="1">IF(C57 =" "," ",B56+1)</f>
        <v xml:space="preserve"> </v>
      </c>
      <c r="C57" s="6" t="str">
        <f t="shared" ca="1" si="5"/>
        <v xml:space="preserve"> </v>
      </c>
      <c r="D57" t="str">
        <f ca="1">IF(C57=" "," ",(C57-C56))</f>
        <v xml:space="preserve"> </v>
      </c>
      <c r="E57" s="1" t="str">
        <f t="shared" ca="1" si="12"/>
        <v xml:space="preserve"> </v>
      </c>
      <c r="F57" s="1" t="str">
        <f t="shared" ca="1" si="11"/>
        <v xml:space="preserve"> </v>
      </c>
      <c r="G57" s="1" t="str">
        <f ca="1">IF(C57=" "," ",IF(C57=$D$12,$D$4-SUM($G$21:G56),($D$13-H57)))</f>
        <v xml:space="preserve"> </v>
      </c>
      <c r="H57" s="1" t="str">
        <f t="shared" ca="1" si="10"/>
        <v xml:space="preserve"> </v>
      </c>
      <c r="I57" s="1" t="str">
        <f t="shared" ca="1" si="13"/>
        <v xml:space="preserve"> </v>
      </c>
      <c r="U57" s="3" t="str">
        <f ca="1">IF(B56=$D$3,XIRR($F$20:F56,$C$20:C56)," ")</f>
        <v xml:space="preserve"> </v>
      </c>
      <c r="AG57" t="e">
        <f t="shared" ca="1" si="3"/>
        <v>#VALUE!</v>
      </c>
    </row>
    <row r="58" spans="2:33" ht="19.5" customHeight="1" x14ac:dyDescent="0.25">
      <c r="B58" t="str">
        <f t="shared" ref="B58:B89" ca="1" si="14">IF(C58 =" "," ",B57+1)</f>
        <v xml:space="preserve"> </v>
      </c>
      <c r="C58" s="6" t="str">
        <f t="shared" ca="1" si="5"/>
        <v xml:space="preserve"> </v>
      </c>
      <c r="D58" t="str">
        <f t="shared" ref="D58:D89" ca="1" si="15">IF(C58=" "," ",(C58-C57))</f>
        <v xml:space="preserve"> </v>
      </c>
      <c r="E58" s="1" t="str">
        <f t="shared" ca="1" si="12"/>
        <v xml:space="preserve"> </v>
      </c>
      <c r="F58" s="1" t="str">
        <f t="shared" ca="1" si="11"/>
        <v xml:space="preserve"> </v>
      </c>
      <c r="G58" s="1" t="str">
        <f ca="1">IF(C58=" "," ",IF(C58=$D$12,$D$4-SUM($G$21:G57),($D$13-H58)))</f>
        <v xml:space="preserve"> </v>
      </c>
      <c r="H58" s="1" t="str">
        <f t="shared" ca="1" si="10"/>
        <v xml:space="preserve"> </v>
      </c>
      <c r="I58" s="1" t="str">
        <f t="shared" ca="1" si="13"/>
        <v xml:space="preserve"> </v>
      </c>
      <c r="U58" s="3" t="str">
        <f ca="1">IF(B57=$D$3,XIRR($F$20:F57,$C$20:C57)," ")</f>
        <v xml:space="preserve"> </v>
      </c>
      <c r="AG58" t="e">
        <f t="shared" ca="1" si="3"/>
        <v>#VALUE!</v>
      </c>
    </row>
    <row r="59" spans="2:33" ht="19.5" customHeight="1" x14ac:dyDescent="0.25">
      <c r="B59" t="str">
        <f t="shared" ca="1" si="14"/>
        <v xml:space="preserve"> </v>
      </c>
      <c r="C59" s="6" t="str">
        <f t="shared" ca="1" si="5"/>
        <v xml:space="preserve"> </v>
      </c>
      <c r="D59" t="str">
        <f t="shared" ca="1" si="15"/>
        <v xml:space="preserve"> </v>
      </c>
      <c r="E59" s="1" t="str">
        <f t="shared" ca="1" si="12"/>
        <v xml:space="preserve"> </v>
      </c>
      <c r="F59" s="1" t="str">
        <f t="shared" ca="1" si="11"/>
        <v xml:space="preserve"> </v>
      </c>
      <c r="G59" s="1" t="str">
        <f ca="1">IF(C59=" "," ",IF(C59=$D$12,$D$4-SUM($G$21:G58),($D$13-H59)))</f>
        <v xml:space="preserve"> </v>
      </c>
      <c r="H59" s="1" t="str">
        <f t="shared" ca="1" si="10"/>
        <v xml:space="preserve"> </v>
      </c>
      <c r="I59" s="1" t="str">
        <f t="shared" ca="1" si="13"/>
        <v xml:space="preserve"> </v>
      </c>
      <c r="U59" s="3" t="str">
        <f ca="1">IF(B58=$D$3,XIRR($F$20:F58,$C$20:C58)," ")</f>
        <v xml:space="preserve"> </v>
      </c>
      <c r="AG59" t="e">
        <f t="shared" ca="1" si="3"/>
        <v>#VALUE!</v>
      </c>
    </row>
    <row r="60" spans="2:33" ht="19.5" customHeight="1" x14ac:dyDescent="0.25">
      <c r="B60" t="str">
        <f t="shared" ca="1" si="14"/>
        <v xml:space="preserve"> </v>
      </c>
      <c r="C60" s="6" t="str">
        <f t="shared" ca="1" si="5"/>
        <v xml:space="preserve"> </v>
      </c>
      <c r="D60" t="str">
        <f t="shared" ca="1" si="15"/>
        <v xml:space="preserve"> </v>
      </c>
      <c r="E60" s="1" t="str">
        <f t="shared" ca="1" si="12"/>
        <v xml:space="preserve"> </v>
      </c>
      <c r="F60" s="1" t="str">
        <f t="shared" ca="1" si="11"/>
        <v xml:space="preserve"> </v>
      </c>
      <c r="G60" s="1" t="str">
        <f ca="1">IF(C60=" "," ",IF(C60=$D$12,$D$4-SUM($G$21:G59),($D$13-H60)))</f>
        <v xml:space="preserve"> </v>
      </c>
      <c r="H60" s="1" t="str">
        <f t="shared" ca="1" si="10"/>
        <v xml:space="preserve"> </v>
      </c>
      <c r="I60" s="1" t="str">
        <f t="shared" ca="1" si="13"/>
        <v xml:space="preserve"> </v>
      </c>
      <c r="U60" s="3" t="str">
        <f ca="1">IF(B59=$D$3,XIRR($F$20:F59,$C$20:C59)," ")</f>
        <v xml:space="preserve"> </v>
      </c>
      <c r="AG60" t="e">
        <f t="shared" ca="1" si="3"/>
        <v>#VALUE!</v>
      </c>
    </row>
    <row r="61" spans="2:33" ht="19.5" customHeight="1" x14ac:dyDescent="0.25">
      <c r="B61" t="str">
        <f t="shared" ca="1" si="14"/>
        <v xml:space="preserve"> </v>
      </c>
      <c r="C61" s="6" t="str">
        <f t="shared" ca="1" si="5"/>
        <v xml:space="preserve"> </v>
      </c>
      <c r="D61" t="str">
        <f t="shared" ca="1" si="15"/>
        <v xml:space="preserve"> </v>
      </c>
      <c r="E61" s="1" t="str">
        <f t="shared" ca="1" si="12"/>
        <v xml:space="preserve"> </v>
      </c>
      <c r="F61" s="1" t="str">
        <f t="shared" ca="1" si="11"/>
        <v xml:space="preserve"> </v>
      </c>
      <c r="G61" s="1" t="str">
        <f ca="1">IF(C61=" "," ",IF(C61=$D$12,$D$4-SUM($G$21:G60),($D$13-H61)))</f>
        <v xml:space="preserve"> </v>
      </c>
      <c r="H61" s="1" t="str">
        <f t="shared" ca="1" si="10"/>
        <v xml:space="preserve"> </v>
      </c>
      <c r="I61" s="1" t="str">
        <f t="shared" ca="1" si="13"/>
        <v xml:space="preserve"> </v>
      </c>
      <c r="U61" s="3" t="str">
        <f ca="1">IF(B60=$D$3,XIRR($F$20:F60,$C$20:C60)," ")</f>
        <v xml:space="preserve"> </v>
      </c>
      <c r="AG61" t="e">
        <f t="shared" ca="1" si="3"/>
        <v>#VALUE!</v>
      </c>
    </row>
    <row r="62" spans="2:33" ht="19.5" customHeight="1" x14ac:dyDescent="0.25">
      <c r="B62" t="str">
        <f t="shared" ca="1" si="14"/>
        <v xml:space="preserve"> </v>
      </c>
      <c r="C62" s="6" t="str">
        <f t="shared" ca="1" si="5"/>
        <v xml:space="preserve"> </v>
      </c>
      <c r="D62" t="str">
        <f t="shared" ca="1" si="15"/>
        <v xml:space="preserve"> </v>
      </c>
      <c r="E62" s="1" t="str">
        <f t="shared" ca="1" si="12"/>
        <v xml:space="preserve"> </v>
      </c>
      <c r="F62" s="1" t="str">
        <f t="shared" ca="1" si="11"/>
        <v xml:space="preserve"> </v>
      </c>
      <c r="G62" s="1" t="str">
        <f ca="1">IF(C62=" "," ",IF(C62=$D$12,$D$4-SUM($G$21:G61),($D$13-H62)))</f>
        <v xml:space="preserve"> </v>
      </c>
      <c r="H62" s="1" t="str">
        <f t="shared" ca="1" si="10"/>
        <v xml:space="preserve"> </v>
      </c>
      <c r="I62" s="1" t="str">
        <f t="shared" ca="1" si="13"/>
        <v xml:space="preserve"> </v>
      </c>
      <c r="U62" s="3" t="str">
        <f ca="1">IF(B61=$D$3,XIRR($F$20:F61,$C$20:C61)," ")</f>
        <v xml:space="preserve"> </v>
      </c>
      <c r="AG62" t="e">
        <f t="shared" ca="1" si="3"/>
        <v>#VALUE!</v>
      </c>
    </row>
    <row r="63" spans="2:33" ht="19.5" customHeight="1" x14ac:dyDescent="0.25">
      <c r="B63" t="str">
        <f t="shared" ca="1" si="14"/>
        <v xml:space="preserve"> </v>
      </c>
      <c r="C63" s="6" t="str">
        <f t="shared" ca="1" si="5"/>
        <v xml:space="preserve"> </v>
      </c>
      <c r="D63" t="str">
        <f t="shared" ca="1" si="15"/>
        <v xml:space="preserve"> </v>
      </c>
      <c r="E63" s="1" t="str">
        <f t="shared" ca="1" si="12"/>
        <v xml:space="preserve"> </v>
      </c>
      <c r="F63" s="1" t="str">
        <f t="shared" ca="1" si="11"/>
        <v xml:space="preserve"> </v>
      </c>
      <c r="G63" s="1" t="str">
        <f ca="1">IF(C63=" "," ",IF(C63=$D$12,$D$4-SUM($G$21:G62),($D$13-H63)))</f>
        <v xml:space="preserve"> </v>
      </c>
      <c r="H63" s="1" t="str">
        <f t="shared" ca="1" si="10"/>
        <v xml:space="preserve"> </v>
      </c>
      <c r="I63" s="1" t="str">
        <f t="shared" ca="1" si="13"/>
        <v xml:space="preserve"> </v>
      </c>
      <c r="U63" s="3" t="str">
        <f ca="1">IF(B62=$D$3,XIRR($F$20:F62,$C$20:C62)," ")</f>
        <v xml:space="preserve"> </v>
      </c>
      <c r="AG63" t="e">
        <f t="shared" ca="1" si="3"/>
        <v>#VALUE!</v>
      </c>
    </row>
    <row r="64" spans="2:33" ht="19.5" customHeight="1" x14ac:dyDescent="0.25">
      <c r="B64" t="str">
        <f t="shared" ca="1" si="14"/>
        <v xml:space="preserve"> </v>
      </c>
      <c r="C64" s="6" t="str">
        <f t="shared" ca="1" si="5"/>
        <v xml:space="preserve"> </v>
      </c>
      <c r="D64" t="str">
        <f t="shared" ca="1" si="15"/>
        <v xml:space="preserve"> </v>
      </c>
      <c r="E64" s="1" t="str">
        <f t="shared" ca="1" si="12"/>
        <v xml:space="preserve"> </v>
      </c>
      <c r="F64" s="1" t="str">
        <f t="shared" ca="1" si="11"/>
        <v xml:space="preserve"> </v>
      </c>
      <c r="G64" s="1" t="str">
        <f ca="1">IF(C64=" "," ",IF(C64=$D$12,$D$4-SUM($G$21:G63),($D$13-H64)))</f>
        <v xml:space="preserve"> </v>
      </c>
      <c r="H64" s="1" t="str">
        <f t="shared" ca="1" si="10"/>
        <v xml:space="preserve"> </v>
      </c>
      <c r="I64" s="1" t="str">
        <f t="shared" ca="1" si="13"/>
        <v xml:space="preserve"> </v>
      </c>
      <c r="U64" s="3" t="str">
        <f ca="1">IF(B63=$D$3,XIRR($F$20:F63,$C$20:C63)," ")</f>
        <v xml:space="preserve"> </v>
      </c>
      <c r="AG64" t="e">
        <f t="shared" ca="1" si="3"/>
        <v>#VALUE!</v>
      </c>
    </row>
    <row r="65" spans="2:33" ht="19.5" customHeight="1" x14ac:dyDescent="0.25">
      <c r="B65" t="str">
        <f t="shared" ca="1" si="14"/>
        <v xml:space="preserve"> </v>
      </c>
      <c r="C65" s="6" t="str">
        <f t="shared" ca="1" si="5"/>
        <v xml:space="preserve"> </v>
      </c>
      <c r="D65" t="str">
        <f t="shared" ca="1" si="15"/>
        <v xml:space="preserve"> </v>
      </c>
      <c r="E65" s="1" t="str">
        <f t="shared" ca="1" si="12"/>
        <v xml:space="preserve"> </v>
      </c>
      <c r="F65" s="1" t="str">
        <f t="shared" ca="1" si="11"/>
        <v xml:space="preserve"> </v>
      </c>
      <c r="G65" s="1" t="str">
        <f ca="1">IF(C65=" "," ",IF(C65=$D$12,$D$4-SUM($G$21:G64),($D$13-H65)))</f>
        <v xml:space="preserve"> </v>
      </c>
      <c r="H65" s="1" t="str">
        <f t="shared" ca="1" si="10"/>
        <v xml:space="preserve"> </v>
      </c>
      <c r="I65" s="1" t="str">
        <f t="shared" ca="1" si="13"/>
        <v xml:space="preserve"> </v>
      </c>
      <c r="U65" s="3" t="str">
        <f ca="1">IF(B64=$D$3,XIRR($F$20:F64,$C$20:C64)," ")</f>
        <v xml:space="preserve"> </v>
      </c>
      <c r="AG65" t="e">
        <f t="shared" ca="1" si="3"/>
        <v>#VALUE!</v>
      </c>
    </row>
    <row r="66" spans="2:33" ht="19.5" customHeight="1" x14ac:dyDescent="0.25">
      <c r="B66" t="str">
        <f t="shared" ca="1" si="14"/>
        <v xml:space="preserve"> </v>
      </c>
      <c r="C66" s="6" t="str">
        <f t="shared" ca="1" si="5"/>
        <v xml:space="preserve"> </v>
      </c>
      <c r="D66" t="str">
        <f t="shared" ca="1" si="15"/>
        <v xml:space="preserve"> </v>
      </c>
      <c r="E66" s="1" t="str">
        <f t="shared" ca="1" si="12"/>
        <v xml:space="preserve"> </v>
      </c>
      <c r="F66" s="1" t="str">
        <f t="shared" ca="1" si="11"/>
        <v xml:space="preserve"> </v>
      </c>
      <c r="G66" s="1" t="str">
        <f ca="1">IF(C66=" "," ",IF(C66=$D$12,$D$4-SUM($G$21:G65),($D$13-H66)))</f>
        <v xml:space="preserve"> </v>
      </c>
      <c r="H66" s="1" t="str">
        <f t="shared" ca="1" si="10"/>
        <v xml:space="preserve"> </v>
      </c>
      <c r="I66" s="1" t="str">
        <f t="shared" ca="1" si="13"/>
        <v xml:space="preserve"> </v>
      </c>
      <c r="U66" s="3" t="str">
        <f ca="1">IF(B65=$D$3,XIRR($F$20:F65,$C$20:C65)," ")</f>
        <v xml:space="preserve"> </v>
      </c>
      <c r="AG66" t="e">
        <f t="shared" ca="1" si="3"/>
        <v>#VALUE!</v>
      </c>
    </row>
    <row r="67" spans="2:33" ht="19.5" customHeight="1" x14ac:dyDescent="0.25">
      <c r="B67" t="str">
        <f t="shared" ca="1" si="14"/>
        <v xml:space="preserve"> </v>
      </c>
      <c r="C67" s="6" t="str">
        <f t="shared" ca="1" si="5"/>
        <v xml:space="preserve"> </v>
      </c>
      <c r="D67" t="str">
        <f t="shared" ca="1" si="15"/>
        <v xml:space="preserve"> </v>
      </c>
      <c r="E67" s="1" t="str">
        <f t="shared" ca="1" si="12"/>
        <v xml:space="preserve"> </v>
      </c>
      <c r="F67" s="1" t="str">
        <f t="shared" ca="1" si="11"/>
        <v xml:space="preserve"> </v>
      </c>
      <c r="G67" s="1" t="str">
        <f ca="1">IF(C67=" "," ",IF(C67=$D$12,$D$4-SUM($G$21:G66),($D$13-H67)))</f>
        <v xml:space="preserve"> </v>
      </c>
      <c r="H67" s="1" t="str">
        <f t="shared" ca="1" si="10"/>
        <v xml:space="preserve"> </v>
      </c>
      <c r="I67" s="1" t="str">
        <f t="shared" ca="1" si="13"/>
        <v xml:space="preserve"> </v>
      </c>
      <c r="U67" s="3" t="str">
        <f ca="1">IF(B66=$D$3,XIRR($F$20:F66,$C$20:C66)," ")</f>
        <v xml:space="preserve"> </v>
      </c>
      <c r="AG67" t="e">
        <f t="shared" ca="1" si="3"/>
        <v>#VALUE!</v>
      </c>
    </row>
    <row r="68" spans="2:33" ht="19.5" customHeight="1" x14ac:dyDescent="0.25">
      <c r="B68" t="str">
        <f t="shared" ca="1" si="14"/>
        <v xml:space="preserve"> </v>
      </c>
      <c r="C68" s="6" t="str">
        <f t="shared" ca="1" si="5"/>
        <v xml:space="preserve"> </v>
      </c>
      <c r="D68" t="str">
        <f t="shared" ca="1" si="15"/>
        <v xml:space="preserve"> </v>
      </c>
      <c r="E68" s="1" t="str">
        <f t="shared" ca="1" si="12"/>
        <v xml:space="preserve"> </v>
      </c>
      <c r="F68" s="1" t="str">
        <f t="shared" ca="1" si="11"/>
        <v xml:space="preserve"> </v>
      </c>
      <c r="G68" s="1" t="str">
        <f ca="1">IF(C68=" "," ",IF(C68=$D$12,$D$4-SUM($G$21:G67),($D$13-H68)))</f>
        <v xml:space="preserve"> </v>
      </c>
      <c r="H68" s="1" t="str">
        <f t="shared" ca="1" si="10"/>
        <v xml:space="preserve"> </v>
      </c>
      <c r="I68" s="1" t="str">
        <f t="shared" ca="1" si="13"/>
        <v xml:space="preserve"> </v>
      </c>
      <c r="Q68" s="1" t="str">
        <f ca="1">IF($D$3=B68,0,IF(C68=" "," ",$D$10*$D$9*0.8+$D$11*E68))</f>
        <v xml:space="preserve"> </v>
      </c>
      <c r="U68" s="3" t="str">
        <f ca="1">IF(B67=$D$3,XIRR($F$20:F67,$C$20:C67)," ")</f>
        <v xml:space="preserve"> </v>
      </c>
      <c r="AG68" t="e">
        <f t="shared" ca="1" si="3"/>
        <v>#VALUE!</v>
      </c>
    </row>
    <row r="69" spans="2:33" ht="19.5" customHeight="1" x14ac:dyDescent="0.25">
      <c r="B69" t="str">
        <f t="shared" ca="1" si="14"/>
        <v xml:space="preserve"> </v>
      </c>
      <c r="C69" s="6" t="str">
        <f t="shared" ca="1" si="5"/>
        <v xml:space="preserve"> </v>
      </c>
      <c r="D69" t="str">
        <f t="shared" ca="1" si="15"/>
        <v xml:space="preserve"> </v>
      </c>
      <c r="E69" s="1" t="str">
        <f t="shared" ca="1" si="12"/>
        <v xml:space="preserve"> </v>
      </c>
      <c r="F69" s="1" t="str">
        <f t="shared" ca="1" si="11"/>
        <v xml:space="preserve"> </v>
      </c>
      <c r="G69" s="1" t="str">
        <f ca="1">IF(C69=" "," ",IF(C69=$D$12,$D$4-SUM($G$21:G68),($D$13-H69)))</f>
        <v xml:space="preserve"> </v>
      </c>
      <c r="H69" s="1" t="str">
        <f t="shared" ca="1" si="10"/>
        <v xml:space="preserve"> </v>
      </c>
      <c r="I69" s="1" t="str">
        <f t="shared" ca="1" si="13"/>
        <v xml:space="preserve"> </v>
      </c>
      <c r="U69" s="3" t="str">
        <f ca="1">IF(B68=$D$3,XIRR($F$20:F68,$C$20:C68)," ")</f>
        <v xml:space="preserve"> </v>
      </c>
      <c r="AG69" t="e">
        <f t="shared" ca="1" si="3"/>
        <v>#VALUE!</v>
      </c>
    </row>
    <row r="70" spans="2:33" ht="19.5" customHeight="1" x14ac:dyDescent="0.25">
      <c r="B70" t="str">
        <f t="shared" ca="1" si="14"/>
        <v xml:space="preserve"> </v>
      </c>
      <c r="C70" s="6" t="str">
        <f t="shared" ca="1" si="5"/>
        <v xml:space="preserve"> </v>
      </c>
      <c r="D70" t="str">
        <f t="shared" ca="1" si="15"/>
        <v xml:space="preserve"> </v>
      </c>
      <c r="E70" s="1" t="str">
        <f t="shared" ca="1" si="12"/>
        <v xml:space="preserve"> </v>
      </c>
      <c r="F70" s="1" t="str">
        <f t="shared" ca="1" si="11"/>
        <v xml:space="preserve"> </v>
      </c>
      <c r="G70" s="1" t="str">
        <f ca="1">IF(C70=" "," ",IF(C70=$D$12,$D$4-SUM($G$21:G69),($D$13-H70)))</f>
        <v xml:space="preserve"> </v>
      </c>
      <c r="H70" s="1" t="str">
        <f t="shared" ca="1" si="10"/>
        <v xml:space="preserve"> </v>
      </c>
      <c r="I70" s="1" t="str">
        <f t="shared" ca="1" si="13"/>
        <v xml:space="preserve"> </v>
      </c>
      <c r="U70" s="3" t="str">
        <f ca="1">IF(B69=$D$3,XIRR($F$20:F69,$C$20:C69)," ")</f>
        <v xml:space="preserve"> </v>
      </c>
      <c r="AG70" t="e">
        <f t="shared" ca="1" si="3"/>
        <v>#VALUE!</v>
      </c>
    </row>
    <row r="71" spans="2:33" ht="19.5" customHeight="1" x14ac:dyDescent="0.25">
      <c r="B71" t="str">
        <f t="shared" ca="1" si="14"/>
        <v xml:space="preserve"> </v>
      </c>
      <c r="C71" s="6" t="str">
        <f t="shared" ca="1" si="5"/>
        <v xml:space="preserve"> </v>
      </c>
      <c r="D71" t="str">
        <f t="shared" ca="1" si="15"/>
        <v xml:space="preserve"> </v>
      </c>
      <c r="E71" s="1" t="str">
        <f t="shared" ca="1" si="12"/>
        <v xml:space="preserve"> </v>
      </c>
      <c r="F71" s="1" t="str">
        <f t="shared" ca="1" si="11"/>
        <v xml:space="preserve"> </v>
      </c>
      <c r="G71" s="1" t="str">
        <f ca="1">IF(C71=" "," ",IF(C71=$D$12,$D$4-SUM($G$21:G70),($D$13-H71)))</f>
        <v xml:space="preserve"> </v>
      </c>
      <c r="H71" s="1" t="str">
        <f t="shared" ca="1" si="10"/>
        <v xml:space="preserve"> </v>
      </c>
      <c r="I71" s="1" t="str">
        <f t="shared" ca="1" si="13"/>
        <v xml:space="preserve"> </v>
      </c>
      <c r="U71" s="3" t="str">
        <f ca="1">IF(B70=$D$3,XIRR($F$20:F70,$C$20:C70)," ")</f>
        <v xml:space="preserve"> </v>
      </c>
      <c r="AG71" t="e">
        <f t="shared" ca="1" si="3"/>
        <v>#VALUE!</v>
      </c>
    </row>
    <row r="72" spans="2:33" ht="19.5" customHeight="1" x14ac:dyDescent="0.25">
      <c r="B72" t="str">
        <f t="shared" ca="1" si="14"/>
        <v xml:space="preserve"> </v>
      </c>
      <c r="C72" s="6" t="str">
        <f t="shared" ca="1" si="5"/>
        <v xml:space="preserve"> </v>
      </c>
      <c r="D72" t="str">
        <f t="shared" ca="1" si="15"/>
        <v xml:space="preserve"> </v>
      </c>
      <c r="E72" s="1" t="str">
        <f t="shared" ca="1" si="12"/>
        <v xml:space="preserve"> </v>
      </c>
      <c r="F72" s="1" t="str">
        <f t="shared" ca="1" si="11"/>
        <v xml:space="preserve"> </v>
      </c>
      <c r="G72" s="1" t="str">
        <f ca="1">IF(C72=" "," ",IF(C72=$D$12,$D$4-SUM($G$21:G71),($D$13-H72)))</f>
        <v xml:space="preserve"> </v>
      </c>
      <c r="H72" s="1" t="str">
        <f t="shared" ca="1" si="10"/>
        <v xml:space="preserve"> </v>
      </c>
      <c r="I72" s="1" t="str">
        <f t="shared" ca="1" si="13"/>
        <v xml:space="preserve"> </v>
      </c>
      <c r="U72" s="3" t="str">
        <f ca="1">IF(B71=$D$3,XIRR($F$20:F71,$C$20:C71)," ")</f>
        <v xml:space="preserve"> </v>
      </c>
      <c r="AG72" t="e">
        <f t="shared" ca="1" si="3"/>
        <v>#VALUE!</v>
      </c>
    </row>
    <row r="73" spans="2:33" ht="19.5" customHeight="1" x14ac:dyDescent="0.25">
      <c r="B73" t="str">
        <f t="shared" ca="1" si="14"/>
        <v xml:space="preserve"> </v>
      </c>
      <c r="C73" s="6" t="str">
        <f t="shared" ca="1" si="5"/>
        <v xml:space="preserve"> </v>
      </c>
      <c r="D73" t="str">
        <f t="shared" ca="1" si="15"/>
        <v xml:space="preserve"> </v>
      </c>
      <c r="E73" s="1" t="str">
        <f t="shared" ca="1" si="12"/>
        <v xml:space="preserve"> </v>
      </c>
      <c r="F73" s="1" t="str">
        <f t="shared" ca="1" si="11"/>
        <v xml:space="preserve"> </v>
      </c>
      <c r="G73" s="1" t="str">
        <f ca="1">IF(C73=" "," ",IF(C73=$D$12,$D$4-SUM($G$21:G72),($D$13-H73)))</f>
        <v xml:space="preserve"> </v>
      </c>
      <c r="H73" s="1" t="str">
        <f t="shared" ca="1" si="10"/>
        <v xml:space="preserve"> </v>
      </c>
      <c r="I73" s="1" t="str">
        <f t="shared" ca="1" si="13"/>
        <v xml:space="preserve"> </v>
      </c>
      <c r="U73" s="3" t="str">
        <f ca="1">IF(B72=$D$3,XIRR($F$20:F72,$C$20:C72)," ")</f>
        <v xml:space="preserve"> </v>
      </c>
      <c r="AG73" t="e">
        <f t="shared" ca="1" si="3"/>
        <v>#VALUE!</v>
      </c>
    </row>
    <row r="74" spans="2:33" ht="19.5" customHeight="1" x14ac:dyDescent="0.25">
      <c r="B74" t="str">
        <f t="shared" ca="1" si="14"/>
        <v xml:space="preserve"> </v>
      </c>
      <c r="C74" s="6" t="str">
        <f t="shared" ca="1" si="5"/>
        <v xml:space="preserve"> </v>
      </c>
      <c r="D74" t="str">
        <f t="shared" ca="1" si="15"/>
        <v xml:space="preserve"> </v>
      </c>
      <c r="E74" s="1" t="str">
        <f t="shared" ca="1" si="12"/>
        <v xml:space="preserve"> </v>
      </c>
      <c r="F74" s="1" t="str">
        <f t="shared" ca="1" si="11"/>
        <v xml:space="preserve"> </v>
      </c>
      <c r="G74" s="1" t="str">
        <f ca="1">IF(C74=" "," ",IF(C74=$D$12,$D$4-SUM($G$21:G73),($D$13-H74)))</f>
        <v xml:space="preserve"> </v>
      </c>
      <c r="H74" s="1" t="str">
        <f t="shared" ca="1" si="10"/>
        <v xml:space="preserve"> </v>
      </c>
      <c r="I74" s="1" t="str">
        <f t="shared" ca="1" si="13"/>
        <v xml:space="preserve"> </v>
      </c>
      <c r="U74" s="3" t="str">
        <f ca="1">IF(B73=$D$3,XIRR($F$20:F73,$C$20:C73)," ")</f>
        <v xml:space="preserve"> </v>
      </c>
      <c r="AG74" t="e">
        <f t="shared" ca="1" si="3"/>
        <v>#VALUE!</v>
      </c>
    </row>
    <row r="75" spans="2:33" ht="19.5" customHeight="1" x14ac:dyDescent="0.25">
      <c r="B75" t="str">
        <f t="shared" ca="1" si="14"/>
        <v xml:space="preserve"> </v>
      </c>
      <c r="C75" s="6" t="str">
        <f t="shared" ca="1" si="5"/>
        <v xml:space="preserve"> </v>
      </c>
      <c r="D75" t="str">
        <f t="shared" ca="1" si="15"/>
        <v xml:space="preserve"> </v>
      </c>
      <c r="E75" s="1" t="str">
        <f t="shared" ca="1" si="12"/>
        <v xml:space="preserve"> </v>
      </c>
      <c r="F75" s="1" t="str">
        <f t="shared" ca="1" si="11"/>
        <v xml:space="preserve"> </v>
      </c>
      <c r="G75" s="1" t="str">
        <f ca="1">IF(C75=" "," ",IF(C75=$D$12,$D$4-SUM($G$21:G74),($D$13-H75)))</f>
        <v xml:space="preserve"> </v>
      </c>
      <c r="H75" s="1" t="str">
        <f t="shared" ca="1" si="10"/>
        <v xml:space="preserve"> </v>
      </c>
      <c r="I75" s="1" t="str">
        <f t="shared" ca="1" si="13"/>
        <v xml:space="preserve"> </v>
      </c>
      <c r="U75" s="3" t="str">
        <f ca="1">IF(B74=$D$3,XIRR($F$20:F74,$C$20:C74)," ")</f>
        <v xml:space="preserve"> </v>
      </c>
      <c r="AG75" t="e">
        <f t="shared" ca="1" si="3"/>
        <v>#VALUE!</v>
      </c>
    </row>
    <row r="76" spans="2:33" ht="19.5" customHeight="1" x14ac:dyDescent="0.25">
      <c r="B76" t="str">
        <f t="shared" ca="1" si="14"/>
        <v xml:space="preserve"> </v>
      </c>
      <c r="C76" s="6" t="str">
        <f t="shared" ca="1" si="5"/>
        <v xml:space="preserve"> </v>
      </c>
      <c r="D76" t="str">
        <f t="shared" ca="1" si="15"/>
        <v xml:space="preserve"> </v>
      </c>
      <c r="E76" s="1" t="str">
        <f t="shared" ca="1" si="12"/>
        <v xml:space="preserve"> </v>
      </c>
      <c r="F76" s="1" t="str">
        <f t="shared" ca="1" si="11"/>
        <v xml:space="preserve"> </v>
      </c>
      <c r="G76" s="1" t="str">
        <f ca="1">IF(C76=" "," ",IF(C76=$D$12,$D$4-SUM($G$21:G75),($D$13-H76)))</f>
        <v xml:space="preserve"> </v>
      </c>
      <c r="H76" s="1" t="str">
        <f t="shared" ca="1" si="10"/>
        <v xml:space="preserve"> </v>
      </c>
      <c r="I76" s="1" t="str">
        <f t="shared" ca="1" si="13"/>
        <v xml:space="preserve"> </v>
      </c>
      <c r="U76" s="3" t="str">
        <f ca="1">IF(B75=$D$3,XIRR($F$20:F75,$C$20:C75)," ")</f>
        <v xml:space="preserve"> </v>
      </c>
      <c r="AG76" t="e">
        <f t="shared" ca="1" si="3"/>
        <v>#VALUE!</v>
      </c>
    </row>
    <row r="77" spans="2:33" ht="19.5" customHeight="1" x14ac:dyDescent="0.25">
      <c r="B77" t="str">
        <f t="shared" ca="1" si="14"/>
        <v xml:space="preserve"> </v>
      </c>
      <c r="C77" s="6" t="str">
        <f t="shared" ca="1" si="5"/>
        <v xml:space="preserve"> </v>
      </c>
      <c r="D77" t="str">
        <f t="shared" ca="1" si="15"/>
        <v xml:space="preserve"> </v>
      </c>
      <c r="E77" s="1" t="str">
        <f t="shared" ca="1" si="12"/>
        <v xml:space="preserve"> </v>
      </c>
      <c r="F77" s="1" t="str">
        <f t="shared" ca="1" si="11"/>
        <v xml:space="preserve"> </v>
      </c>
      <c r="G77" s="1" t="str">
        <f ca="1">IF(C77=" "," ",IF(C77=$D$12,$D$4-SUM($G$21:G76),($D$13-H77)))</f>
        <v xml:space="preserve"> </v>
      </c>
      <c r="H77" s="1" t="str">
        <f t="shared" ca="1" si="10"/>
        <v xml:space="preserve"> </v>
      </c>
      <c r="I77" s="1" t="str">
        <f t="shared" ca="1" si="13"/>
        <v xml:space="preserve"> </v>
      </c>
      <c r="U77" s="3" t="str">
        <f ca="1">IF(B76=$D$3,XIRR($F$20:F76,$C$20:C76)," ")</f>
        <v xml:space="preserve"> </v>
      </c>
      <c r="AG77" t="e">
        <f t="shared" ca="1" si="3"/>
        <v>#VALUE!</v>
      </c>
    </row>
    <row r="78" spans="2:33" ht="19.5" customHeight="1" x14ac:dyDescent="0.25">
      <c r="B78" t="str">
        <f t="shared" ca="1" si="14"/>
        <v xml:space="preserve"> </v>
      </c>
      <c r="C78" s="6" t="str">
        <f t="shared" ca="1" si="5"/>
        <v xml:space="preserve"> </v>
      </c>
      <c r="D78" t="str">
        <f t="shared" ca="1" si="15"/>
        <v xml:space="preserve"> </v>
      </c>
      <c r="E78" s="1" t="str">
        <f t="shared" ca="1" si="12"/>
        <v xml:space="preserve"> </v>
      </c>
      <c r="F78" s="1" t="str">
        <f t="shared" ca="1" si="11"/>
        <v xml:space="preserve"> </v>
      </c>
      <c r="G78" s="1" t="str">
        <f ca="1">IF(C78=" "," ",IF(C78=$D$12,$D$4-SUM($G$21:G77),($D$13-H78)))</f>
        <v xml:space="preserve"> </v>
      </c>
      <c r="H78" s="1" t="str">
        <f t="shared" ca="1" si="10"/>
        <v xml:space="preserve"> </v>
      </c>
      <c r="I78" s="1" t="str">
        <f t="shared" ca="1" si="13"/>
        <v xml:space="preserve"> </v>
      </c>
      <c r="U78" s="3" t="str">
        <f ca="1">IF(B77=$D$3,XIRR($F$20:F77,$C$20:C77)," ")</f>
        <v xml:space="preserve"> </v>
      </c>
      <c r="AG78" t="e">
        <f t="shared" ca="1" si="3"/>
        <v>#VALUE!</v>
      </c>
    </row>
    <row r="79" spans="2:33" ht="19.5" customHeight="1" x14ac:dyDescent="0.25">
      <c r="B79" t="str">
        <f t="shared" ca="1" si="14"/>
        <v xml:space="preserve"> </v>
      </c>
      <c r="C79" s="6" t="str">
        <f t="shared" ca="1" si="5"/>
        <v xml:space="preserve"> </v>
      </c>
      <c r="D79" t="str">
        <f t="shared" ca="1" si="15"/>
        <v xml:space="preserve"> </v>
      </c>
      <c r="E79" s="1" t="str">
        <f t="shared" ca="1" si="12"/>
        <v xml:space="preserve"> </v>
      </c>
      <c r="F79" s="1" t="str">
        <f t="shared" ca="1" si="11"/>
        <v xml:space="preserve"> </v>
      </c>
      <c r="G79" s="1" t="str">
        <f ca="1">IF(C79=" "," ",IF(C79=$D$12,$D$4-SUM($G$21:G78),($D$13-H79)))</f>
        <v xml:space="preserve"> </v>
      </c>
      <c r="H79" s="1" t="str">
        <f t="shared" ca="1" si="10"/>
        <v xml:space="preserve"> </v>
      </c>
      <c r="I79" s="1" t="str">
        <f t="shared" ca="1" si="13"/>
        <v xml:space="preserve"> </v>
      </c>
      <c r="U79" s="3" t="str">
        <f ca="1">IF(B78=$D$3,XIRR($F$20:F78,$C$20:C78)," ")</f>
        <v xml:space="preserve"> </v>
      </c>
      <c r="AG79" t="e">
        <f t="shared" ca="1" si="3"/>
        <v>#VALUE!</v>
      </c>
    </row>
    <row r="80" spans="2:33" ht="19.5" customHeight="1" x14ac:dyDescent="0.25">
      <c r="B80" t="str">
        <f t="shared" ca="1" si="14"/>
        <v xml:space="preserve"> </v>
      </c>
      <c r="C80" s="6" t="str">
        <f t="shared" ca="1" si="5"/>
        <v xml:space="preserve"> </v>
      </c>
      <c r="D80" t="str">
        <f t="shared" ca="1" si="15"/>
        <v xml:space="preserve"> </v>
      </c>
      <c r="E80" s="1" t="str">
        <f t="shared" ca="1" si="12"/>
        <v xml:space="preserve"> </v>
      </c>
      <c r="F80" s="1" t="str">
        <f t="shared" ca="1" si="11"/>
        <v xml:space="preserve"> </v>
      </c>
      <c r="G80" s="1" t="str">
        <f ca="1">IF(C80=" "," ",IF(C80=$D$12,$D$4-SUM($G$21:G79),($D$13-H80)))</f>
        <v xml:space="preserve"> </v>
      </c>
      <c r="H80" s="1" t="str">
        <f t="shared" ca="1" si="10"/>
        <v xml:space="preserve"> </v>
      </c>
      <c r="I80" s="1" t="str">
        <f t="shared" ca="1" si="13"/>
        <v xml:space="preserve"> </v>
      </c>
      <c r="Q80" s="1" t="str">
        <f ca="1">IF($D$3=B80,0,IF(C80=" "," ",$D$10*$D$9+$D$11*E80))</f>
        <v xml:space="preserve"> </v>
      </c>
      <c r="U80" s="3" t="str">
        <f ca="1">IF(B79=$D$3,XIRR($F$20:F79,$C$20:C79)," ")</f>
        <v xml:space="preserve"> </v>
      </c>
      <c r="AG80" t="e">
        <f t="shared" ca="1" si="3"/>
        <v>#VALUE!</v>
      </c>
    </row>
    <row r="81" spans="2:33" ht="19.5" customHeight="1" x14ac:dyDescent="0.25">
      <c r="B81" t="str">
        <f t="shared" ca="1" si="14"/>
        <v xml:space="preserve"> </v>
      </c>
      <c r="C81" s="6" t="str">
        <f t="shared" ca="1" si="5"/>
        <v xml:space="preserve"> </v>
      </c>
      <c r="D81" t="str">
        <f t="shared" ca="1" si="15"/>
        <v xml:space="preserve"> </v>
      </c>
      <c r="E81" s="1" t="str">
        <f t="shared" ca="1" si="12"/>
        <v xml:space="preserve"> </v>
      </c>
      <c r="F81" s="1" t="str">
        <f t="shared" ca="1" si="11"/>
        <v xml:space="preserve"> </v>
      </c>
      <c r="G81" s="1" t="str">
        <f ca="1">IF(C81=" "," ",IF(C81=$D$12,$D$4-SUM($G$21:G80),($D$13-H81)))</f>
        <v xml:space="preserve"> </v>
      </c>
      <c r="H81" s="1" t="str">
        <f t="shared" ca="1" si="10"/>
        <v xml:space="preserve"> </v>
      </c>
      <c r="I81" s="1" t="str">
        <f t="shared" ca="1" si="13"/>
        <v xml:space="preserve"> </v>
      </c>
      <c r="U81" s="3" t="str">
        <f ca="1">IF(B80=$D$3,XIRR($F$20:F80,$C$20:C80)," ")</f>
        <v xml:space="preserve"> </v>
      </c>
      <c r="AG81" t="e">
        <f t="shared" ca="1" si="3"/>
        <v>#VALUE!</v>
      </c>
    </row>
    <row r="82" spans="2:33" ht="19.5" customHeight="1" x14ac:dyDescent="0.25">
      <c r="B82" t="str">
        <f t="shared" ca="1" si="14"/>
        <v xml:space="preserve"> </v>
      </c>
      <c r="C82" s="6" t="str">
        <f t="shared" ca="1" si="5"/>
        <v xml:space="preserve"> </v>
      </c>
      <c r="D82" t="str">
        <f t="shared" ca="1" si="15"/>
        <v xml:space="preserve"> </v>
      </c>
      <c r="E82" s="1" t="str">
        <f t="shared" ca="1" si="12"/>
        <v xml:space="preserve"> </v>
      </c>
      <c r="F82" s="1" t="str">
        <f t="shared" ca="1" si="11"/>
        <v xml:space="preserve"> </v>
      </c>
      <c r="G82" s="1" t="str">
        <f ca="1">IF(C82=" "," ",IF(C82=$D$12,$D$4-SUM($G$21:G81),($D$13-H82)))</f>
        <v xml:space="preserve"> </v>
      </c>
      <c r="H82" s="1" t="str">
        <f t="shared" ca="1" si="10"/>
        <v xml:space="preserve"> </v>
      </c>
      <c r="I82" s="1" t="str">
        <f t="shared" ca="1" si="13"/>
        <v xml:space="preserve"> </v>
      </c>
      <c r="U82" s="3" t="str">
        <f ca="1">IF(B81=$D$3,XIRR($F$20:F81,$C$20:C81)," ")</f>
        <v xml:space="preserve"> </v>
      </c>
      <c r="AG82" t="e">
        <f t="shared" ca="1" si="3"/>
        <v>#VALUE!</v>
      </c>
    </row>
    <row r="83" spans="2:33" ht="19.5" customHeight="1" x14ac:dyDescent="0.25">
      <c r="B83" t="str">
        <f t="shared" ca="1" si="14"/>
        <v xml:space="preserve"> </v>
      </c>
      <c r="C83" s="6" t="str">
        <f t="shared" ca="1" si="5"/>
        <v xml:space="preserve"> </v>
      </c>
      <c r="D83" t="str">
        <f t="shared" ca="1" si="15"/>
        <v xml:space="preserve"> </v>
      </c>
      <c r="E83" s="1" t="str">
        <f t="shared" ca="1" si="12"/>
        <v xml:space="preserve"> </v>
      </c>
      <c r="F83" s="1" t="str">
        <f t="shared" ca="1" si="11"/>
        <v xml:space="preserve"> </v>
      </c>
      <c r="G83" s="1" t="str">
        <f ca="1">IF(C83=" "," ",IF(C83=$D$12,$D$4-SUM($G$21:G82),($D$13-H83)))</f>
        <v xml:space="preserve"> </v>
      </c>
      <c r="H83" s="1" t="str">
        <f t="shared" ca="1" si="10"/>
        <v xml:space="preserve"> </v>
      </c>
      <c r="I83" s="1" t="str">
        <f t="shared" ca="1" si="13"/>
        <v xml:space="preserve"> </v>
      </c>
      <c r="U83" s="3" t="str">
        <f ca="1">IF(B82=$D$3,XIRR($F$20:F82,$C$20:C82)," ")</f>
        <v xml:space="preserve"> </v>
      </c>
      <c r="AG83" t="e">
        <f t="shared" ca="1" si="3"/>
        <v>#VALUE!</v>
      </c>
    </row>
    <row r="84" spans="2:33" ht="19.5" customHeight="1" x14ac:dyDescent="0.25">
      <c r="B84" t="str">
        <f t="shared" ca="1" si="14"/>
        <v xml:space="preserve"> </v>
      </c>
      <c r="C84" s="6" t="str">
        <f t="shared" ca="1" si="5"/>
        <v xml:space="preserve"> </v>
      </c>
      <c r="D84" t="str">
        <f t="shared" ca="1" si="15"/>
        <v xml:space="preserve"> </v>
      </c>
      <c r="E84" s="1" t="str">
        <f t="shared" ca="1" si="12"/>
        <v xml:space="preserve"> </v>
      </c>
      <c r="F84" s="1" t="str">
        <f t="shared" ca="1" si="11"/>
        <v xml:space="preserve"> </v>
      </c>
      <c r="G84" s="1" t="str">
        <f ca="1">IF(C84=" "," ",IF(C84=$D$12,$D$4-SUM($G$21:G83),($D$13-H84)))</f>
        <v xml:space="preserve"> </v>
      </c>
      <c r="H84" s="1" t="str">
        <f t="shared" ca="1" si="10"/>
        <v xml:space="preserve"> </v>
      </c>
      <c r="I84" s="1" t="str">
        <f t="shared" ca="1" si="13"/>
        <v xml:space="preserve"> </v>
      </c>
      <c r="U84" s="3" t="str">
        <f ca="1">IF(B83=$D$3,XIRR($F$20:F83,$C$20:C83)," ")</f>
        <v xml:space="preserve"> </v>
      </c>
      <c r="AG84" t="e">
        <f t="shared" ca="1" si="3"/>
        <v>#VALUE!</v>
      </c>
    </row>
    <row r="85" spans="2:33" ht="19.5" customHeight="1" x14ac:dyDescent="0.25">
      <c r="B85" t="str">
        <f t="shared" ca="1" si="14"/>
        <v xml:space="preserve"> </v>
      </c>
      <c r="C85" s="6" t="str">
        <f t="shared" ca="1" si="5"/>
        <v xml:space="preserve"> </v>
      </c>
      <c r="D85" t="str">
        <f t="shared" ca="1" si="15"/>
        <v xml:space="preserve"> </v>
      </c>
      <c r="E85" s="1" t="str">
        <f t="shared" ca="1" si="12"/>
        <v xml:space="preserve"> </v>
      </c>
      <c r="F85" s="1" t="str">
        <f t="shared" ca="1" si="11"/>
        <v xml:space="preserve"> </v>
      </c>
      <c r="G85" s="1" t="str">
        <f ca="1">IF(C85=" "," ",IF(C85=$D$12,$D$4-SUM($G$21:G84),($D$13-H85)))</f>
        <v xml:space="preserve"> </v>
      </c>
      <c r="H85" s="1" t="str">
        <f t="shared" ca="1" si="10"/>
        <v xml:space="preserve"> </v>
      </c>
      <c r="I85" s="1" t="str">
        <f t="shared" ref="I85:I117" ca="1" si="16">IF(C85=" "," ",IF($F$8="нет",$D$7*$D$4,($D$4*(1+$D$8))*$D$7))</f>
        <v xml:space="preserve"> </v>
      </c>
      <c r="U85" s="3" t="str">
        <f ca="1">IF(B84=$D$3,XIRR($F$20:F84,$C$20:C84)," ")</f>
        <v xml:space="preserve"> </v>
      </c>
      <c r="AG85" t="e">
        <f t="shared" ca="1" si="3"/>
        <v>#VALUE!</v>
      </c>
    </row>
    <row r="86" spans="2:33" ht="19.5" customHeight="1" x14ac:dyDescent="0.25">
      <c r="B86" t="str">
        <f t="shared" ca="1" si="14"/>
        <v xml:space="preserve"> </v>
      </c>
      <c r="C86" s="6" t="str">
        <f t="shared" ca="1" si="5"/>
        <v xml:space="preserve"> </v>
      </c>
      <c r="D86" t="str">
        <f t="shared" ca="1" si="15"/>
        <v xml:space="preserve"> </v>
      </c>
      <c r="E86" s="1" t="str">
        <f t="shared" ca="1" si="12"/>
        <v xml:space="preserve"> </v>
      </c>
      <c r="F86" s="1" t="str">
        <f t="shared" ca="1" si="11"/>
        <v xml:space="preserve"> </v>
      </c>
      <c r="G86" s="1" t="str">
        <f ca="1">IF(C86=" "," ",IF(C86=$D$12,$D$4-SUM($G$21:G85),($D$13-H86)))</f>
        <v xml:space="preserve"> </v>
      </c>
      <c r="H86" s="1" t="str">
        <f t="shared" ca="1" si="10"/>
        <v xml:space="preserve"> </v>
      </c>
      <c r="I86" s="1" t="str">
        <f t="shared" ca="1" si="16"/>
        <v xml:space="preserve"> </v>
      </c>
      <c r="U86" s="3" t="str">
        <f ca="1">IF(B85=$D$3,XIRR($F$20:F85,$C$20:C85)," ")</f>
        <v xml:space="preserve"> </v>
      </c>
      <c r="AG86" t="e">
        <f t="shared" ref="AG86:AG149" ca="1" si="17">DATE(YEAR(C86),12,31)-DATE(YEAR(C86),1,1)+1</f>
        <v>#VALUE!</v>
      </c>
    </row>
    <row r="87" spans="2:33" ht="19.5" customHeight="1" x14ac:dyDescent="0.25">
      <c r="B87" t="str">
        <f t="shared" ca="1" si="14"/>
        <v xml:space="preserve"> </v>
      </c>
      <c r="C87" s="6" t="str">
        <f t="shared" ref="C87:C89" ca="1" si="18">IF(B86&gt;=$D$3, " ", EDATE(C86,1))</f>
        <v xml:space="preserve"> </v>
      </c>
      <c r="D87" t="str">
        <f t="shared" ca="1" si="15"/>
        <v xml:space="preserve"> </v>
      </c>
      <c r="E87" s="1" t="str">
        <f t="shared" ca="1" si="12"/>
        <v xml:space="preserve"> </v>
      </c>
      <c r="F87" s="1" t="str">
        <f t="shared" ca="1" si="11"/>
        <v xml:space="preserve"> </v>
      </c>
      <c r="G87" s="1" t="str">
        <f ca="1">IF(C87=" "," ",IF(C87=$D$12,$D$4-SUM($G$21:G86),($D$13-H87)))</f>
        <v xml:space="preserve"> </v>
      </c>
      <c r="H87" s="1" t="str">
        <f t="shared" ca="1" si="10"/>
        <v xml:space="preserve"> </v>
      </c>
      <c r="I87" s="1" t="str">
        <f t="shared" ca="1" si="16"/>
        <v xml:space="preserve"> </v>
      </c>
      <c r="U87" s="3" t="str">
        <f ca="1">IF(B86=$D$3,XIRR($F$20:F86,$C$20:C86)," ")</f>
        <v xml:space="preserve"> </v>
      </c>
      <c r="AG87" t="e">
        <f t="shared" ca="1" si="17"/>
        <v>#VALUE!</v>
      </c>
    </row>
    <row r="88" spans="2:33" ht="19.5" customHeight="1" x14ac:dyDescent="0.25">
      <c r="B88" t="str">
        <f t="shared" ca="1" si="14"/>
        <v xml:space="preserve"> </v>
      </c>
      <c r="C88" s="6" t="str">
        <f t="shared" ca="1" si="18"/>
        <v xml:space="preserve"> </v>
      </c>
      <c r="D88" t="str">
        <f t="shared" ca="1" si="15"/>
        <v xml:space="preserve"> </v>
      </c>
      <c r="E88" s="1" t="str">
        <f t="shared" ca="1" si="12"/>
        <v xml:space="preserve"> </v>
      </c>
      <c r="F88" s="1" t="str">
        <f t="shared" ca="1" si="11"/>
        <v xml:space="preserve"> </v>
      </c>
      <c r="G88" s="1" t="str">
        <f ca="1">IF(C88=" "," ",IF(C88=$D$12,$D$4-SUM($G$21:G87),($D$13-H88)))</f>
        <v xml:space="preserve"> </v>
      </c>
      <c r="H88" s="1" t="str">
        <f t="shared" ca="1" si="10"/>
        <v xml:space="preserve"> </v>
      </c>
      <c r="I88" s="1" t="str">
        <f t="shared" ca="1" si="16"/>
        <v xml:space="preserve"> </v>
      </c>
      <c r="U88" s="3" t="str">
        <f ca="1">IF(B87=$D$3,XIRR($F$20:F87,$C$20:C87)," ")</f>
        <v xml:space="preserve"> </v>
      </c>
      <c r="AG88" t="e">
        <f t="shared" ca="1" si="17"/>
        <v>#VALUE!</v>
      </c>
    </row>
    <row r="89" spans="2:33" ht="19.5" customHeight="1" x14ac:dyDescent="0.25">
      <c r="B89" t="str">
        <f t="shared" ca="1" si="14"/>
        <v xml:space="preserve"> </v>
      </c>
      <c r="C89" s="6" t="str">
        <f t="shared" ca="1" si="18"/>
        <v xml:space="preserve"> </v>
      </c>
      <c r="D89" t="str">
        <f t="shared" ca="1" si="15"/>
        <v xml:space="preserve"> </v>
      </c>
      <c r="E89" s="1" t="str">
        <f t="shared" ca="1" si="12"/>
        <v xml:space="preserve"> </v>
      </c>
      <c r="F89" s="1" t="str">
        <f t="shared" ca="1" si="11"/>
        <v xml:space="preserve"> </v>
      </c>
      <c r="G89" s="1" t="str">
        <f ca="1">IF(C89=" "," ",IF(C89=$D$12,$D$4-SUM($G$21:G88),($D$13-H89)))</f>
        <v xml:space="preserve"> </v>
      </c>
      <c r="H89" s="1" t="str">
        <f t="shared" ca="1" si="10"/>
        <v xml:space="preserve"> </v>
      </c>
      <c r="I89" s="1" t="str">
        <f t="shared" ca="1" si="16"/>
        <v xml:space="preserve"> </v>
      </c>
      <c r="U89" s="3" t="str">
        <f ca="1">IF(B88=$D$3,XIRR($F$20:F88,$C$20:C88)," ")</f>
        <v xml:space="preserve"> </v>
      </c>
      <c r="AG89" t="e">
        <f t="shared" ca="1" si="17"/>
        <v>#VALUE!</v>
      </c>
    </row>
    <row r="90" spans="2:33" ht="19.5" customHeight="1" x14ac:dyDescent="0.25">
      <c r="B90" t="str">
        <f t="shared" ref="B90:B117" ca="1" si="19">IF(C90 =" "," ",B89+1)</f>
        <v xml:space="preserve"> </v>
      </c>
      <c r="C90" s="6" t="str">
        <f t="shared" ref="C90:C117" ca="1" si="20">IF(B89&gt;=$D$3, " ", EDATE(C89,1))</f>
        <v xml:space="preserve"> </v>
      </c>
      <c r="D90" t="str">
        <f t="shared" ref="D90:D117" ca="1" si="21">IF(C90=" "," ",(C90-C89))</f>
        <v xml:space="preserve"> </v>
      </c>
      <c r="E90" s="1" t="str">
        <f t="shared" ref="E90:E117" ca="1" si="22">IF(C90=" "," ",E89-G90)</f>
        <v xml:space="preserve"> </v>
      </c>
      <c r="F90" s="1" t="str">
        <f t="shared" ca="1" si="11"/>
        <v xml:space="preserve"> </v>
      </c>
      <c r="G90" s="1" t="str">
        <f ca="1">IF(C90=" "," ",IF(C90=$D$12,$D$4-SUM($G$21:G89),($D$13-H90)))</f>
        <v xml:space="preserve"> </v>
      </c>
      <c r="H90" s="1" t="str">
        <f t="shared" ca="1" si="10"/>
        <v xml:space="preserve"> </v>
      </c>
      <c r="I90" s="1" t="str">
        <f t="shared" ca="1" si="16"/>
        <v xml:space="preserve"> </v>
      </c>
      <c r="U90" s="3" t="str">
        <f ca="1">IF(B89=$D$3,XIRR($F$20:F89,$C$20:C89)," ")</f>
        <v xml:space="preserve"> </v>
      </c>
      <c r="AG90" t="e">
        <f t="shared" ca="1" si="17"/>
        <v>#VALUE!</v>
      </c>
    </row>
    <row r="91" spans="2:33" ht="19.5" customHeight="1" x14ac:dyDescent="0.25">
      <c r="B91" t="str">
        <f t="shared" ca="1" si="19"/>
        <v xml:space="preserve"> </v>
      </c>
      <c r="C91" s="6" t="str">
        <f t="shared" ca="1" si="20"/>
        <v xml:space="preserve"> </v>
      </c>
      <c r="D91" t="str">
        <f t="shared" ca="1" si="21"/>
        <v xml:space="preserve"> </v>
      </c>
      <c r="E91" s="1" t="str">
        <f t="shared" ca="1" si="22"/>
        <v xml:space="preserve"> </v>
      </c>
      <c r="F91" s="1" t="str">
        <f t="shared" ca="1" si="11"/>
        <v xml:space="preserve"> </v>
      </c>
      <c r="G91" s="1" t="str">
        <f ca="1">IF(C91=" "," ",IF(C91=$D$12,$D$4-SUM($G$21:G90),($D$13-H91)))</f>
        <v xml:space="preserve"> </v>
      </c>
      <c r="H91" s="1" t="str">
        <f t="shared" ca="1" si="10"/>
        <v xml:space="preserve"> </v>
      </c>
      <c r="I91" s="1" t="str">
        <f t="shared" ca="1" si="16"/>
        <v xml:space="preserve"> </v>
      </c>
      <c r="U91" s="3" t="str">
        <f ca="1">IF(B90=$D$3,XIRR($F$20:F90,$C$20:C90)," ")</f>
        <v xml:space="preserve"> </v>
      </c>
      <c r="AG91" t="e">
        <f t="shared" ca="1" si="17"/>
        <v>#VALUE!</v>
      </c>
    </row>
    <row r="92" spans="2:33" ht="19.5" customHeight="1" x14ac:dyDescent="0.25">
      <c r="B92" t="str">
        <f t="shared" ca="1" si="19"/>
        <v xml:space="preserve"> </v>
      </c>
      <c r="C92" s="6" t="str">
        <f t="shared" ca="1" si="20"/>
        <v xml:space="preserve"> </v>
      </c>
      <c r="D92" t="str">
        <f t="shared" ca="1" si="21"/>
        <v xml:space="preserve"> </v>
      </c>
      <c r="E92" s="1" t="str">
        <f t="shared" ca="1" si="22"/>
        <v xml:space="preserve"> </v>
      </c>
      <c r="F92" s="1" t="str">
        <f t="shared" ca="1" si="11"/>
        <v xml:space="preserve"> </v>
      </c>
      <c r="G92" s="1" t="str">
        <f ca="1">IF(C92=" "," ",IF(C92=$D$12,$D$4-SUM($G$21:G91),($D$13-H92)))</f>
        <v xml:space="preserve"> </v>
      </c>
      <c r="H92" s="1" t="str">
        <f t="shared" ca="1" si="10"/>
        <v xml:space="preserve"> </v>
      </c>
      <c r="I92" s="1" t="str">
        <f t="shared" ca="1" si="16"/>
        <v xml:space="preserve"> </v>
      </c>
      <c r="Q92" s="1" t="str">
        <f ca="1">IF($D$3=B92,0,IF(C92=" "," ",$D$10*$D$9+$D$11*E92))</f>
        <v xml:space="preserve"> </v>
      </c>
      <c r="U92" s="3" t="str">
        <f ca="1">IF(B91=$D$3,XIRR($F$20:F91,$C$20:C91)," ")</f>
        <v xml:space="preserve"> </v>
      </c>
      <c r="AG92" t="e">
        <f t="shared" ca="1" si="17"/>
        <v>#VALUE!</v>
      </c>
    </row>
    <row r="93" spans="2:33" ht="19.5" customHeight="1" x14ac:dyDescent="0.25">
      <c r="B93" t="str">
        <f t="shared" ca="1" si="19"/>
        <v xml:space="preserve"> </v>
      </c>
      <c r="C93" s="6" t="str">
        <f t="shared" ca="1" si="20"/>
        <v xml:space="preserve"> </v>
      </c>
      <c r="D93" t="str">
        <f t="shared" ca="1" si="21"/>
        <v xml:space="preserve"> </v>
      </c>
      <c r="E93" s="1" t="str">
        <f t="shared" ca="1" si="22"/>
        <v xml:space="preserve"> </v>
      </c>
      <c r="F93" s="1" t="str">
        <f t="shared" ca="1" si="11"/>
        <v xml:space="preserve"> </v>
      </c>
      <c r="G93" s="1" t="str">
        <f ca="1">IF(C93=" "," ",IF(C93=$D$12,$D$4-SUM($G$21:G92),($D$13-H93)))</f>
        <v xml:space="preserve"> </v>
      </c>
      <c r="H93" s="1" t="str">
        <f t="shared" ref="H93:H140" ca="1" si="23">IF(C93=" "," ",IF($D$14="ні",E92*$D$6*D93/(DATE(YEAR(C93),12,31)-DATE(YEAR(C93),1,1)+1),E92*$F$14*D93/(DATE(YEAR(C93),12,31)-DATE(YEAR(C93),1,1)+1)))</f>
        <v xml:space="preserve"> </v>
      </c>
      <c r="I93" s="1" t="str">
        <f t="shared" ca="1" si="16"/>
        <v xml:space="preserve"> </v>
      </c>
      <c r="U93" s="3" t="str">
        <f ca="1">IF(B92=$D$3,XIRR($F$20:F92,$C$20:C92)," ")</f>
        <v xml:space="preserve"> </v>
      </c>
      <c r="AG93" t="e">
        <f t="shared" ca="1" si="17"/>
        <v>#VALUE!</v>
      </c>
    </row>
    <row r="94" spans="2:33" ht="19.5" customHeight="1" x14ac:dyDescent="0.25">
      <c r="B94" t="str">
        <f t="shared" ca="1" si="19"/>
        <v xml:space="preserve"> </v>
      </c>
      <c r="C94" s="6" t="str">
        <f t="shared" ca="1" si="20"/>
        <v xml:space="preserve"> </v>
      </c>
      <c r="D94" t="str">
        <f t="shared" ca="1" si="21"/>
        <v xml:space="preserve"> </v>
      </c>
      <c r="E94" s="1" t="str">
        <f t="shared" ca="1" si="22"/>
        <v xml:space="preserve"> </v>
      </c>
      <c r="F94" s="1" t="str">
        <f t="shared" ca="1" si="11"/>
        <v xml:space="preserve"> </v>
      </c>
      <c r="G94" s="1" t="str">
        <f ca="1">IF(C94=" "," ",IF(C94=$D$12,$D$4-SUM($G$21:G93),($D$13-H94)))</f>
        <v xml:space="preserve"> </v>
      </c>
      <c r="H94" s="1" t="str">
        <f t="shared" ca="1" si="23"/>
        <v xml:space="preserve"> </v>
      </c>
      <c r="I94" s="1" t="str">
        <f t="shared" ca="1" si="16"/>
        <v xml:space="preserve"> </v>
      </c>
      <c r="U94" s="3" t="str">
        <f ca="1">IF(B93=$D$3,XIRR($F$20:F93,$C$20:C93)," ")</f>
        <v xml:space="preserve"> </v>
      </c>
      <c r="AG94" t="e">
        <f t="shared" ca="1" si="17"/>
        <v>#VALUE!</v>
      </c>
    </row>
    <row r="95" spans="2:33" ht="19.5" customHeight="1" x14ac:dyDescent="0.25">
      <c r="B95" t="str">
        <f t="shared" ca="1" si="19"/>
        <v xml:space="preserve"> </v>
      </c>
      <c r="C95" s="6" t="str">
        <f t="shared" ca="1" si="20"/>
        <v xml:space="preserve"> </v>
      </c>
      <c r="D95" t="str">
        <f t="shared" ca="1" si="21"/>
        <v xml:space="preserve"> </v>
      </c>
      <c r="E95" s="1" t="str">
        <f t="shared" ca="1" si="22"/>
        <v xml:space="preserve"> </v>
      </c>
      <c r="F95" s="1" t="str">
        <f t="shared" ca="1" si="11"/>
        <v xml:space="preserve"> </v>
      </c>
      <c r="G95" s="1" t="str">
        <f ca="1">IF(C95=" "," ",IF(C95=$D$12,$D$4-SUM($G$21:G94),($D$13-H95)))</f>
        <v xml:space="preserve"> </v>
      </c>
      <c r="H95" s="1" t="str">
        <f t="shared" ca="1" si="23"/>
        <v xml:space="preserve"> </v>
      </c>
      <c r="I95" s="1" t="str">
        <f t="shared" ca="1" si="16"/>
        <v xml:space="preserve"> </v>
      </c>
      <c r="U95" s="3" t="str">
        <f ca="1">IF(B94=$D$3,XIRR($F$20:F94,$C$20:C94)," ")</f>
        <v xml:space="preserve"> </v>
      </c>
      <c r="AG95" t="e">
        <f t="shared" ca="1" si="17"/>
        <v>#VALUE!</v>
      </c>
    </row>
    <row r="96" spans="2:33" ht="19.5" customHeight="1" x14ac:dyDescent="0.25">
      <c r="B96" t="str">
        <f t="shared" ca="1" si="19"/>
        <v xml:space="preserve"> </v>
      </c>
      <c r="C96" s="6" t="str">
        <f t="shared" ca="1" si="20"/>
        <v xml:space="preserve"> </v>
      </c>
      <c r="D96" t="str">
        <f t="shared" ca="1" si="21"/>
        <v xml:space="preserve"> </v>
      </c>
      <c r="E96" s="1" t="str">
        <f t="shared" ca="1" si="22"/>
        <v xml:space="preserve"> </v>
      </c>
      <c r="F96" s="1" t="str">
        <f t="shared" ca="1" si="11"/>
        <v xml:space="preserve"> </v>
      </c>
      <c r="G96" s="1" t="str">
        <f ca="1">IF(C96=" "," ",IF(C96=$D$12,$D$4-SUM($G$21:G95),($D$13-H96)))</f>
        <v xml:space="preserve"> </v>
      </c>
      <c r="H96" s="1" t="str">
        <f t="shared" ca="1" si="23"/>
        <v xml:space="preserve"> </v>
      </c>
      <c r="I96" s="1" t="str">
        <f t="shared" ca="1" si="16"/>
        <v xml:space="preserve"> </v>
      </c>
      <c r="U96" s="3" t="str">
        <f ca="1">IF(B95=$D$3,XIRR($F$20:F95,$C$20:C95)," ")</f>
        <v xml:space="preserve"> </v>
      </c>
      <c r="AG96" t="e">
        <f t="shared" ca="1" si="17"/>
        <v>#VALUE!</v>
      </c>
    </row>
    <row r="97" spans="2:33" ht="19.5" customHeight="1" x14ac:dyDescent="0.25">
      <c r="B97" t="str">
        <f t="shared" ca="1" si="19"/>
        <v xml:space="preserve"> </v>
      </c>
      <c r="C97" s="6" t="str">
        <f t="shared" ca="1" si="20"/>
        <v xml:space="preserve"> </v>
      </c>
      <c r="D97" t="str">
        <f t="shared" ca="1" si="21"/>
        <v xml:space="preserve"> </v>
      </c>
      <c r="E97" s="1" t="str">
        <f t="shared" ca="1" si="22"/>
        <v xml:space="preserve"> </v>
      </c>
      <c r="F97" s="1" t="str">
        <f t="shared" ref="F97:F140" ca="1" si="24">IF(C97=" "," ",G97+H97+I97+Q97)</f>
        <v xml:space="preserve"> </v>
      </c>
      <c r="G97" s="1" t="str">
        <f ca="1">IF(C97=" "," ",IF(C97=$D$12,$D$4-SUM($G$21:G96),($D$13-H97)))</f>
        <v xml:space="preserve"> </v>
      </c>
      <c r="H97" s="1" t="str">
        <f t="shared" ca="1" si="23"/>
        <v xml:space="preserve"> </v>
      </c>
      <c r="I97" s="1" t="str">
        <f t="shared" ca="1" si="16"/>
        <v xml:space="preserve"> </v>
      </c>
      <c r="U97" s="3" t="str">
        <f ca="1">IF(B96=$D$3,XIRR($F$20:F96,$C$20:C96)," ")</f>
        <v xml:space="preserve"> </v>
      </c>
      <c r="AG97" t="e">
        <f t="shared" ca="1" si="17"/>
        <v>#VALUE!</v>
      </c>
    </row>
    <row r="98" spans="2:33" ht="19.5" customHeight="1" x14ac:dyDescent="0.25">
      <c r="B98" t="str">
        <f t="shared" ca="1" si="19"/>
        <v xml:space="preserve"> </v>
      </c>
      <c r="C98" s="6" t="str">
        <f t="shared" ca="1" si="20"/>
        <v xml:space="preserve"> </v>
      </c>
      <c r="D98" t="str">
        <f t="shared" ca="1" si="21"/>
        <v xml:space="preserve"> </v>
      </c>
      <c r="E98" s="1" t="str">
        <f t="shared" ca="1" si="22"/>
        <v xml:space="preserve"> </v>
      </c>
      <c r="F98" s="1" t="str">
        <f t="shared" ca="1" si="24"/>
        <v xml:space="preserve"> </v>
      </c>
      <c r="G98" s="1" t="str">
        <f ca="1">IF(C98=" "," ",IF(C98=$D$12,$D$4-SUM($G$21:G97),($D$13-H98)))</f>
        <v xml:space="preserve"> </v>
      </c>
      <c r="H98" s="1" t="str">
        <f t="shared" ca="1" si="23"/>
        <v xml:space="preserve"> </v>
      </c>
      <c r="I98" s="1" t="str">
        <f t="shared" ca="1" si="16"/>
        <v xml:space="preserve"> </v>
      </c>
      <c r="U98" s="3" t="str">
        <f ca="1">IF(B97=$D$3,XIRR($F$20:F97,$C$20:C97)," ")</f>
        <v xml:space="preserve"> </v>
      </c>
      <c r="AG98" t="e">
        <f t="shared" ca="1" si="17"/>
        <v>#VALUE!</v>
      </c>
    </row>
    <row r="99" spans="2:33" ht="19.5" customHeight="1" x14ac:dyDescent="0.25">
      <c r="B99" t="str">
        <f t="shared" ca="1" si="19"/>
        <v xml:space="preserve"> </v>
      </c>
      <c r="C99" s="6" t="str">
        <f t="shared" ca="1" si="20"/>
        <v xml:space="preserve"> </v>
      </c>
      <c r="D99" t="str">
        <f t="shared" ca="1" si="21"/>
        <v xml:space="preserve"> </v>
      </c>
      <c r="E99" s="1" t="str">
        <f t="shared" ca="1" si="22"/>
        <v xml:space="preserve"> </v>
      </c>
      <c r="F99" s="1" t="str">
        <f t="shared" ca="1" si="24"/>
        <v xml:space="preserve"> </v>
      </c>
      <c r="G99" s="1" t="str">
        <f ca="1">IF(C99=" "," ",IF(C99=$D$12,$D$4-SUM($G$21:G98),($D$13-H99)))</f>
        <v xml:space="preserve"> </v>
      </c>
      <c r="H99" s="1" t="str">
        <f t="shared" ca="1" si="23"/>
        <v xml:space="preserve"> </v>
      </c>
      <c r="I99" s="1" t="str">
        <f t="shared" ca="1" si="16"/>
        <v xml:space="preserve"> </v>
      </c>
      <c r="U99" s="3" t="str">
        <f ca="1">IF(B98=$D$3,XIRR($F$20:F98,$C$20:C98)," ")</f>
        <v xml:space="preserve"> </v>
      </c>
      <c r="AG99" t="e">
        <f t="shared" ca="1" si="17"/>
        <v>#VALUE!</v>
      </c>
    </row>
    <row r="100" spans="2:33" ht="19.5" customHeight="1" x14ac:dyDescent="0.25">
      <c r="B100" t="str">
        <f t="shared" ca="1" si="19"/>
        <v xml:space="preserve"> </v>
      </c>
      <c r="C100" s="6" t="str">
        <f t="shared" ca="1" si="20"/>
        <v xml:space="preserve"> </v>
      </c>
      <c r="D100" t="str">
        <f t="shared" ca="1" si="21"/>
        <v xml:space="preserve"> </v>
      </c>
      <c r="E100" s="1" t="str">
        <f t="shared" ca="1" si="22"/>
        <v xml:space="preserve"> </v>
      </c>
      <c r="F100" s="1" t="str">
        <f t="shared" ca="1" si="24"/>
        <v xml:space="preserve"> </v>
      </c>
      <c r="G100" s="1" t="str">
        <f ca="1">IF(C100=" "," ",IF(C100=$D$12,$D$4-SUM($G$21:G99),($D$13-H100)))</f>
        <v xml:space="preserve"> </v>
      </c>
      <c r="H100" s="1" t="str">
        <f t="shared" ca="1" si="23"/>
        <v xml:space="preserve"> </v>
      </c>
      <c r="I100" s="1" t="str">
        <f t="shared" ca="1" si="16"/>
        <v xml:space="preserve"> </v>
      </c>
      <c r="U100" s="3" t="str">
        <f ca="1">IF(B99=$D$3,XIRR($F$20:F99,$C$20:C99)," ")</f>
        <v xml:space="preserve"> </v>
      </c>
      <c r="AG100" t="e">
        <f t="shared" ca="1" si="17"/>
        <v>#VALUE!</v>
      </c>
    </row>
    <row r="101" spans="2:33" ht="19.5" customHeight="1" x14ac:dyDescent="0.25">
      <c r="B101" t="str">
        <f t="shared" ca="1" si="19"/>
        <v xml:space="preserve"> </v>
      </c>
      <c r="C101" s="6" t="str">
        <f t="shared" ca="1" si="20"/>
        <v xml:space="preserve"> </v>
      </c>
      <c r="D101" t="str">
        <f t="shared" ca="1" si="21"/>
        <v xml:space="preserve"> </v>
      </c>
      <c r="E101" s="1" t="str">
        <f t="shared" ca="1" si="22"/>
        <v xml:space="preserve"> </v>
      </c>
      <c r="F101" s="1" t="str">
        <f t="shared" ca="1" si="24"/>
        <v xml:space="preserve"> </v>
      </c>
      <c r="G101" s="1" t="str">
        <f ca="1">IF(C101=" "," ",IF(C101=$D$12,$D$4-SUM($G$21:G100),($D$13-H101)))</f>
        <v xml:space="preserve"> </v>
      </c>
      <c r="H101" s="1" t="str">
        <f t="shared" ca="1" si="23"/>
        <v xml:space="preserve"> </v>
      </c>
      <c r="I101" s="1" t="str">
        <f t="shared" ca="1" si="16"/>
        <v xml:space="preserve"> </v>
      </c>
      <c r="U101" s="3" t="str">
        <f ca="1">IF(B100=$D$3,XIRR($F$20:F100,$C$20:C100)," ")</f>
        <v xml:space="preserve"> </v>
      </c>
      <c r="AG101" t="e">
        <f t="shared" ca="1" si="17"/>
        <v>#VALUE!</v>
      </c>
    </row>
    <row r="102" spans="2:33" ht="19.5" customHeight="1" x14ac:dyDescent="0.25">
      <c r="B102" t="str">
        <f t="shared" ca="1" si="19"/>
        <v xml:space="preserve"> </v>
      </c>
      <c r="C102" s="6" t="str">
        <f t="shared" ca="1" si="20"/>
        <v xml:space="preserve"> </v>
      </c>
      <c r="D102" t="str">
        <f t="shared" ca="1" si="21"/>
        <v xml:space="preserve"> </v>
      </c>
      <c r="E102" s="1" t="str">
        <f t="shared" ca="1" si="22"/>
        <v xml:space="preserve"> </v>
      </c>
      <c r="F102" s="1" t="str">
        <f t="shared" ca="1" si="24"/>
        <v xml:space="preserve"> </v>
      </c>
      <c r="G102" s="1" t="str">
        <f ca="1">IF(C102=" "," ",IF(C102=$D$12,$D$4-SUM($G$21:G101),($D$13-H102)))</f>
        <v xml:space="preserve"> </v>
      </c>
      <c r="H102" s="1" t="str">
        <f t="shared" ca="1" si="23"/>
        <v xml:space="preserve"> </v>
      </c>
      <c r="I102" s="1" t="str">
        <f t="shared" ca="1" si="16"/>
        <v xml:space="preserve"> </v>
      </c>
      <c r="U102" s="3" t="str">
        <f ca="1">IF(B101=$D$3,XIRR($F$20:F101,$C$20:C101)," ")</f>
        <v xml:space="preserve"> </v>
      </c>
      <c r="AG102" t="e">
        <f t="shared" ca="1" si="17"/>
        <v>#VALUE!</v>
      </c>
    </row>
    <row r="103" spans="2:33" ht="19.5" customHeight="1" x14ac:dyDescent="0.25">
      <c r="B103" t="str">
        <f t="shared" ca="1" si="19"/>
        <v xml:space="preserve"> </v>
      </c>
      <c r="C103" s="6" t="str">
        <f t="shared" ca="1" si="20"/>
        <v xml:space="preserve"> </v>
      </c>
      <c r="D103" t="str">
        <f t="shared" ca="1" si="21"/>
        <v xml:space="preserve"> </v>
      </c>
      <c r="E103" s="1" t="str">
        <f t="shared" ca="1" si="22"/>
        <v xml:space="preserve"> </v>
      </c>
      <c r="F103" s="1" t="str">
        <f t="shared" ca="1" si="24"/>
        <v xml:space="preserve"> </v>
      </c>
      <c r="G103" s="1" t="str">
        <f ca="1">IF(C103=" "," ",IF(C103=$D$12,$D$4-SUM($G$21:G102),($D$13-H103)))</f>
        <v xml:space="preserve"> </v>
      </c>
      <c r="H103" s="1" t="str">
        <f t="shared" ca="1" si="23"/>
        <v xml:space="preserve"> </v>
      </c>
      <c r="I103" s="1" t="str">
        <f t="shared" ca="1" si="16"/>
        <v xml:space="preserve"> </v>
      </c>
      <c r="U103" s="3" t="str">
        <f ca="1">IF(B102=$D$3,XIRR($F$20:F102,$C$20:C102)," ")</f>
        <v xml:space="preserve"> </v>
      </c>
      <c r="AG103" t="e">
        <f t="shared" ca="1" si="17"/>
        <v>#VALUE!</v>
      </c>
    </row>
    <row r="104" spans="2:33" ht="19.5" customHeight="1" x14ac:dyDescent="0.25">
      <c r="B104" t="str">
        <f t="shared" ca="1" si="19"/>
        <v xml:space="preserve"> </v>
      </c>
      <c r="C104" s="6" t="str">
        <f t="shared" ca="1" si="20"/>
        <v xml:space="preserve"> </v>
      </c>
      <c r="D104" t="str">
        <f t="shared" ca="1" si="21"/>
        <v xml:space="preserve"> </v>
      </c>
      <c r="E104" s="1" t="str">
        <f t="shared" ca="1" si="22"/>
        <v xml:space="preserve"> </v>
      </c>
      <c r="F104" s="1" t="str">
        <f t="shared" ca="1" si="24"/>
        <v xml:space="preserve"> </v>
      </c>
      <c r="G104" s="1" t="str">
        <f ca="1">IF(C104=" "," ",IF(C104=$D$12,$D$4-SUM($G$21:G103),($D$13-H104)))</f>
        <v xml:space="preserve"> </v>
      </c>
      <c r="H104" s="1" t="str">
        <f t="shared" ca="1" si="23"/>
        <v xml:space="preserve"> </v>
      </c>
      <c r="I104" s="1" t="str">
        <f t="shared" ca="1" si="16"/>
        <v xml:space="preserve"> </v>
      </c>
      <c r="Q104" s="1" t="str">
        <f ca="1">IF($D$3=B104,0,IF(C104=" "," ",$D$10*$D$9+$D$11*E104))</f>
        <v xml:space="preserve"> </v>
      </c>
      <c r="U104" s="3" t="str">
        <f ca="1">IF(B103=$D$3,XIRR($F$20:F103,$C$20:C103)," ")</f>
        <v xml:space="preserve"> </v>
      </c>
      <c r="AG104" t="e">
        <f t="shared" ca="1" si="17"/>
        <v>#VALUE!</v>
      </c>
    </row>
    <row r="105" spans="2:33" ht="19.5" customHeight="1" x14ac:dyDescent="0.25">
      <c r="B105" t="str">
        <f t="shared" ca="1" si="19"/>
        <v xml:space="preserve"> </v>
      </c>
      <c r="C105" s="6" t="str">
        <f t="shared" ca="1" si="20"/>
        <v xml:space="preserve"> </v>
      </c>
      <c r="D105" t="str">
        <f t="shared" ca="1" si="21"/>
        <v xml:space="preserve"> </v>
      </c>
      <c r="E105" s="1" t="str">
        <f t="shared" ca="1" si="22"/>
        <v xml:space="preserve"> </v>
      </c>
      <c r="F105" s="1" t="str">
        <f t="shared" ca="1" si="24"/>
        <v xml:space="preserve"> </v>
      </c>
      <c r="G105" s="1" t="str">
        <f ca="1">IF(C105=" "," ",IF(C105=$D$12,$D$4-SUM($G$21:G104),($D$13-H105)))</f>
        <v xml:space="preserve"> </v>
      </c>
      <c r="H105" s="1" t="str">
        <f t="shared" ca="1" si="23"/>
        <v xml:space="preserve"> </v>
      </c>
      <c r="I105" s="1" t="str">
        <f t="shared" ca="1" si="16"/>
        <v xml:space="preserve"> </v>
      </c>
      <c r="U105" s="3" t="str">
        <f ca="1">IF(B104=$D$3,XIRR($F$20:F104,$C$20:C104)," ")</f>
        <v xml:space="preserve"> </v>
      </c>
      <c r="AG105" t="e">
        <f t="shared" ca="1" si="17"/>
        <v>#VALUE!</v>
      </c>
    </row>
    <row r="106" spans="2:33" ht="19.5" customHeight="1" x14ac:dyDescent="0.25">
      <c r="B106" t="str">
        <f t="shared" ca="1" si="19"/>
        <v xml:space="preserve"> </v>
      </c>
      <c r="C106" s="6" t="str">
        <f t="shared" ca="1" si="20"/>
        <v xml:space="preserve"> </v>
      </c>
      <c r="D106" t="str">
        <f t="shared" ca="1" si="21"/>
        <v xml:space="preserve"> </v>
      </c>
      <c r="E106" s="1" t="str">
        <f t="shared" ca="1" si="22"/>
        <v xml:space="preserve"> </v>
      </c>
      <c r="F106" s="1" t="str">
        <f t="shared" ca="1" si="24"/>
        <v xml:space="preserve"> </v>
      </c>
      <c r="G106" s="1" t="str">
        <f ca="1">IF(C106=" "," ",IF(C106=$D$12,$D$4-SUM($G$21:G105),($D$13-H106)))</f>
        <v xml:space="preserve"> </v>
      </c>
      <c r="H106" s="1" t="str">
        <f t="shared" ca="1" si="23"/>
        <v xml:space="preserve"> </v>
      </c>
      <c r="I106" s="1" t="str">
        <f t="shared" ca="1" si="16"/>
        <v xml:space="preserve"> </v>
      </c>
      <c r="U106" s="3" t="str">
        <f ca="1">IF(B105=$D$3,XIRR($F$20:F105,$C$20:C105)," ")</f>
        <v xml:space="preserve"> </v>
      </c>
      <c r="AG106" t="e">
        <f t="shared" ca="1" si="17"/>
        <v>#VALUE!</v>
      </c>
    </row>
    <row r="107" spans="2:33" ht="19.5" customHeight="1" x14ac:dyDescent="0.25">
      <c r="B107" t="str">
        <f t="shared" ca="1" si="19"/>
        <v xml:space="preserve"> </v>
      </c>
      <c r="C107" s="6" t="str">
        <f t="shared" ca="1" si="20"/>
        <v xml:space="preserve"> </v>
      </c>
      <c r="D107" t="str">
        <f t="shared" ca="1" si="21"/>
        <v xml:space="preserve"> </v>
      </c>
      <c r="E107" s="1" t="str">
        <f t="shared" ca="1" si="22"/>
        <v xml:space="preserve"> </v>
      </c>
      <c r="F107" s="1" t="str">
        <f t="shared" ca="1" si="24"/>
        <v xml:space="preserve"> </v>
      </c>
      <c r="G107" s="1" t="str">
        <f ca="1">IF(C107=" "," ",IF(C107=$D$12,$D$4-SUM($G$21:G106),($D$13-H107)))</f>
        <v xml:space="preserve"> </v>
      </c>
      <c r="H107" s="1" t="str">
        <f t="shared" ca="1" si="23"/>
        <v xml:space="preserve"> </v>
      </c>
      <c r="I107" s="1" t="str">
        <f t="shared" ca="1" si="16"/>
        <v xml:space="preserve"> </v>
      </c>
      <c r="U107" s="3" t="str">
        <f ca="1">IF(B106=$D$3,XIRR($F$20:F106,$C$20:C106)," ")</f>
        <v xml:space="preserve"> </v>
      </c>
      <c r="AG107" t="e">
        <f t="shared" ca="1" si="17"/>
        <v>#VALUE!</v>
      </c>
    </row>
    <row r="108" spans="2:33" ht="19.5" customHeight="1" x14ac:dyDescent="0.25">
      <c r="B108" t="str">
        <f t="shared" ca="1" si="19"/>
        <v xml:space="preserve"> </v>
      </c>
      <c r="C108" s="6" t="str">
        <f t="shared" ca="1" si="20"/>
        <v xml:space="preserve"> </v>
      </c>
      <c r="D108" t="str">
        <f t="shared" ca="1" si="21"/>
        <v xml:space="preserve"> </v>
      </c>
      <c r="E108" s="1" t="str">
        <f t="shared" ca="1" si="22"/>
        <v xml:space="preserve"> </v>
      </c>
      <c r="F108" s="1" t="str">
        <f t="shared" ca="1" si="24"/>
        <v xml:space="preserve"> </v>
      </c>
      <c r="G108" s="1" t="str">
        <f ca="1">IF(C108=" "," ",IF(C108=$D$12,$D$4-SUM($G$21:G107),($D$13-H108)))</f>
        <v xml:space="preserve"> </v>
      </c>
      <c r="H108" s="1" t="str">
        <f t="shared" ca="1" si="23"/>
        <v xml:space="preserve"> </v>
      </c>
      <c r="I108" s="1" t="str">
        <f t="shared" ca="1" si="16"/>
        <v xml:space="preserve"> </v>
      </c>
      <c r="U108" s="3" t="str">
        <f ca="1">IF(B107=$D$3,XIRR($F$20:F107,$C$20:C107)," ")</f>
        <v xml:space="preserve"> </v>
      </c>
      <c r="AG108" t="e">
        <f t="shared" ca="1" si="17"/>
        <v>#VALUE!</v>
      </c>
    </row>
    <row r="109" spans="2:33" ht="19.5" customHeight="1" x14ac:dyDescent="0.25">
      <c r="B109" t="str">
        <f t="shared" ca="1" si="19"/>
        <v xml:space="preserve"> </v>
      </c>
      <c r="C109" s="6" t="str">
        <f t="shared" ca="1" si="20"/>
        <v xml:space="preserve"> </v>
      </c>
      <c r="D109" t="str">
        <f t="shared" ca="1" si="21"/>
        <v xml:space="preserve"> </v>
      </c>
      <c r="E109" s="1" t="str">
        <f t="shared" ca="1" si="22"/>
        <v xml:space="preserve"> </v>
      </c>
      <c r="F109" s="1" t="str">
        <f t="shared" ca="1" si="24"/>
        <v xml:space="preserve"> </v>
      </c>
      <c r="G109" s="1" t="str">
        <f ca="1">IF(C109=" "," ",IF(C109=$D$12,$D$4-SUM($G$21:G108),($D$13-H109)))</f>
        <v xml:space="preserve"> </v>
      </c>
      <c r="H109" s="1" t="str">
        <f t="shared" ca="1" si="23"/>
        <v xml:space="preserve"> </v>
      </c>
      <c r="I109" s="1" t="str">
        <f t="shared" ca="1" si="16"/>
        <v xml:space="preserve"> </v>
      </c>
      <c r="U109" s="3" t="str">
        <f ca="1">IF(B108=$D$3,XIRR($F$20:F108,$C$20:C108)," ")</f>
        <v xml:space="preserve"> </v>
      </c>
      <c r="AG109" t="e">
        <f t="shared" ca="1" si="17"/>
        <v>#VALUE!</v>
      </c>
    </row>
    <row r="110" spans="2:33" ht="19.5" customHeight="1" x14ac:dyDescent="0.25">
      <c r="B110" t="str">
        <f t="shared" ca="1" si="19"/>
        <v xml:space="preserve"> </v>
      </c>
      <c r="C110" s="6" t="str">
        <f t="shared" ca="1" si="20"/>
        <v xml:space="preserve"> </v>
      </c>
      <c r="D110" t="str">
        <f t="shared" ca="1" si="21"/>
        <v xml:space="preserve"> </v>
      </c>
      <c r="E110" s="1" t="str">
        <f t="shared" ca="1" si="22"/>
        <v xml:space="preserve"> </v>
      </c>
      <c r="F110" s="1" t="str">
        <f t="shared" ca="1" si="24"/>
        <v xml:space="preserve"> </v>
      </c>
      <c r="G110" s="1" t="str">
        <f ca="1">IF(C110=" "," ",IF(C110=$D$12,$D$4-SUM($G$21:G109),($D$13-H110)))</f>
        <v xml:space="preserve"> </v>
      </c>
      <c r="H110" s="1" t="str">
        <f t="shared" ca="1" si="23"/>
        <v xml:space="preserve"> </v>
      </c>
      <c r="I110" s="1" t="str">
        <f t="shared" ca="1" si="16"/>
        <v xml:space="preserve"> </v>
      </c>
      <c r="U110" s="3" t="str">
        <f ca="1">IF(B109=$D$3,XIRR($F$20:F109,$C$20:C109)," ")</f>
        <v xml:space="preserve"> </v>
      </c>
      <c r="AG110" t="e">
        <f t="shared" ca="1" si="17"/>
        <v>#VALUE!</v>
      </c>
    </row>
    <row r="111" spans="2:33" ht="19.5" customHeight="1" x14ac:dyDescent="0.25">
      <c r="B111" t="str">
        <f t="shared" ca="1" si="19"/>
        <v xml:space="preserve"> </v>
      </c>
      <c r="C111" s="6" t="str">
        <f t="shared" ca="1" si="20"/>
        <v xml:space="preserve"> </v>
      </c>
      <c r="D111" t="str">
        <f t="shared" ca="1" si="21"/>
        <v xml:space="preserve"> </v>
      </c>
      <c r="E111" s="1" t="str">
        <f t="shared" ca="1" si="22"/>
        <v xml:space="preserve"> </v>
      </c>
      <c r="F111" s="1" t="str">
        <f t="shared" ca="1" si="24"/>
        <v xml:space="preserve"> </v>
      </c>
      <c r="G111" s="1" t="str">
        <f ca="1">IF(C111=" "," ",IF(C111=$D$12,$D$4-SUM($G$21:G110),($D$13-H111)))</f>
        <v xml:space="preserve"> </v>
      </c>
      <c r="H111" s="1" t="str">
        <f t="shared" ca="1" si="23"/>
        <v xml:space="preserve"> </v>
      </c>
      <c r="I111" s="1" t="str">
        <f t="shared" ca="1" si="16"/>
        <v xml:space="preserve"> </v>
      </c>
      <c r="U111" s="3" t="str">
        <f ca="1">IF(B110=$D$3,XIRR($F$20:F110,$C$20:C110)," ")</f>
        <v xml:space="preserve"> </v>
      </c>
      <c r="AG111" t="e">
        <f t="shared" ca="1" si="17"/>
        <v>#VALUE!</v>
      </c>
    </row>
    <row r="112" spans="2:33" ht="19.5" customHeight="1" x14ac:dyDescent="0.25">
      <c r="B112" t="str">
        <f t="shared" ca="1" si="19"/>
        <v xml:space="preserve"> </v>
      </c>
      <c r="C112" s="6" t="str">
        <f t="shared" ca="1" si="20"/>
        <v xml:space="preserve"> </v>
      </c>
      <c r="D112" t="str">
        <f t="shared" ca="1" si="21"/>
        <v xml:space="preserve"> </v>
      </c>
      <c r="E112" s="1" t="str">
        <f t="shared" ca="1" si="22"/>
        <v xml:space="preserve"> </v>
      </c>
      <c r="F112" s="1" t="str">
        <f t="shared" ca="1" si="24"/>
        <v xml:space="preserve"> </v>
      </c>
      <c r="G112" s="1" t="str">
        <f ca="1">IF(C112=" "," ",IF(C112=$D$12,$D$4-SUM($G$21:G111),($D$13-H112)))</f>
        <v xml:space="preserve"> </v>
      </c>
      <c r="H112" s="1" t="str">
        <f t="shared" ca="1" si="23"/>
        <v xml:space="preserve"> </v>
      </c>
      <c r="I112" s="1" t="str">
        <f t="shared" ca="1" si="16"/>
        <v xml:space="preserve"> </v>
      </c>
      <c r="U112" s="3" t="str">
        <f ca="1">IF(B111=$D$3,XIRR($F$20:F111,$C$20:C111)," ")</f>
        <v xml:space="preserve"> </v>
      </c>
      <c r="AG112" t="e">
        <f t="shared" ca="1" si="17"/>
        <v>#VALUE!</v>
      </c>
    </row>
    <row r="113" spans="2:33" ht="19.5" customHeight="1" x14ac:dyDescent="0.25">
      <c r="B113" t="str">
        <f t="shared" ca="1" si="19"/>
        <v xml:space="preserve"> </v>
      </c>
      <c r="C113" s="6" t="str">
        <f t="shared" ca="1" si="20"/>
        <v xml:space="preserve"> </v>
      </c>
      <c r="D113" t="str">
        <f t="shared" ca="1" si="21"/>
        <v xml:space="preserve"> </v>
      </c>
      <c r="E113" s="1" t="str">
        <f t="shared" ca="1" si="22"/>
        <v xml:space="preserve"> </v>
      </c>
      <c r="F113" s="1" t="str">
        <f t="shared" ca="1" si="24"/>
        <v xml:space="preserve"> </v>
      </c>
      <c r="G113" s="1" t="str">
        <f ca="1">IF(C113=" "," ",IF(C113=$D$12,$D$4-SUM($G$21:G112),($D$13-H113)))</f>
        <v xml:space="preserve"> </v>
      </c>
      <c r="H113" s="1" t="str">
        <f t="shared" ca="1" si="23"/>
        <v xml:space="preserve"> </v>
      </c>
      <c r="I113" s="1" t="str">
        <f t="shared" ca="1" si="16"/>
        <v xml:space="preserve"> </v>
      </c>
      <c r="U113" s="3" t="str">
        <f ca="1">IF(B112=$D$3,XIRR($F$20:F112,$C$20:C112)," ")</f>
        <v xml:space="preserve"> </v>
      </c>
      <c r="AG113" t="e">
        <f t="shared" ca="1" si="17"/>
        <v>#VALUE!</v>
      </c>
    </row>
    <row r="114" spans="2:33" ht="19.5" customHeight="1" x14ac:dyDescent="0.25">
      <c r="B114" t="str">
        <f t="shared" ca="1" si="19"/>
        <v xml:space="preserve"> </v>
      </c>
      <c r="C114" s="6" t="str">
        <f t="shared" ca="1" si="20"/>
        <v xml:space="preserve"> </v>
      </c>
      <c r="D114" t="str">
        <f t="shared" ca="1" si="21"/>
        <v xml:space="preserve"> </v>
      </c>
      <c r="E114" s="1" t="str">
        <f t="shared" ca="1" si="22"/>
        <v xml:space="preserve"> </v>
      </c>
      <c r="F114" s="1" t="str">
        <f t="shared" ca="1" si="24"/>
        <v xml:space="preserve"> </v>
      </c>
      <c r="G114" s="1" t="str">
        <f ca="1">IF(C114=" "," ",IF(C114=$D$12,$D$4-SUM($G$21:G113),($D$13-H114)))</f>
        <v xml:space="preserve"> </v>
      </c>
      <c r="H114" s="1" t="str">
        <f t="shared" ca="1" si="23"/>
        <v xml:space="preserve"> </v>
      </c>
      <c r="I114" s="1" t="str">
        <f t="shared" ca="1" si="16"/>
        <v xml:space="preserve"> </v>
      </c>
      <c r="U114" s="3" t="str">
        <f ca="1">IF(B113=$D$3,XIRR($F$20:F113,$C$20:C113)," ")</f>
        <v xml:space="preserve"> </v>
      </c>
      <c r="AG114" t="e">
        <f t="shared" ca="1" si="17"/>
        <v>#VALUE!</v>
      </c>
    </row>
    <row r="115" spans="2:33" ht="19.5" customHeight="1" x14ac:dyDescent="0.25">
      <c r="B115" t="str">
        <f t="shared" ca="1" si="19"/>
        <v xml:space="preserve"> </v>
      </c>
      <c r="C115" s="6" t="str">
        <f t="shared" ca="1" si="20"/>
        <v xml:space="preserve"> </v>
      </c>
      <c r="D115" t="str">
        <f t="shared" ca="1" si="21"/>
        <v xml:space="preserve"> </v>
      </c>
      <c r="E115" s="1" t="str">
        <f t="shared" ca="1" si="22"/>
        <v xml:space="preserve"> </v>
      </c>
      <c r="F115" s="1" t="str">
        <f t="shared" ca="1" si="24"/>
        <v xml:space="preserve"> </v>
      </c>
      <c r="G115" s="1" t="str">
        <f ca="1">IF(C115=" "," ",IF(C115=$D$12,$D$4-SUM($G$21:G114),($D$13-H115)))</f>
        <v xml:space="preserve"> </v>
      </c>
      <c r="H115" s="1" t="str">
        <f t="shared" ca="1" si="23"/>
        <v xml:space="preserve"> </v>
      </c>
      <c r="I115" s="1" t="str">
        <f t="shared" ca="1" si="16"/>
        <v xml:space="preserve"> </v>
      </c>
      <c r="U115" s="3" t="str">
        <f ca="1">IF(B114=$D$3,XIRR($F$20:F114,$C$20:C114)," ")</f>
        <v xml:space="preserve"> </v>
      </c>
      <c r="AG115" t="e">
        <f t="shared" ca="1" si="17"/>
        <v>#VALUE!</v>
      </c>
    </row>
    <row r="116" spans="2:33" ht="19.5" customHeight="1" x14ac:dyDescent="0.25">
      <c r="B116" t="str">
        <f t="shared" ca="1" si="19"/>
        <v xml:space="preserve"> </v>
      </c>
      <c r="C116" s="6" t="str">
        <f t="shared" ca="1" si="20"/>
        <v xml:space="preserve"> </v>
      </c>
      <c r="D116" t="str">
        <f t="shared" ca="1" si="21"/>
        <v xml:space="preserve"> </v>
      </c>
      <c r="E116" s="1" t="str">
        <f t="shared" ca="1" si="22"/>
        <v xml:space="preserve"> </v>
      </c>
      <c r="F116" s="1" t="str">
        <f t="shared" ca="1" si="24"/>
        <v xml:space="preserve"> </v>
      </c>
      <c r="G116" s="1" t="str">
        <f ca="1">IF(C116=" "," ",IF(C116=$D$12,$D$4-SUM($G$21:G115),($D$13-H116)))</f>
        <v xml:space="preserve"> </v>
      </c>
      <c r="H116" s="1" t="str">
        <f t="shared" ca="1" si="23"/>
        <v xml:space="preserve"> </v>
      </c>
      <c r="I116" s="1" t="str">
        <f t="shared" ca="1" si="16"/>
        <v xml:space="preserve"> </v>
      </c>
      <c r="Q116" s="1" t="str">
        <f ca="1">IF($D$3=B116,0,IF(C116=" "," ",$D$10*$D$9+$D$11*E116))</f>
        <v xml:space="preserve"> </v>
      </c>
      <c r="U116" s="3" t="str">
        <f ca="1">IF(B115=$D$3,XIRR($F$20:F115,$C$20:C115)," ")</f>
        <v xml:space="preserve"> </v>
      </c>
      <c r="AG116" t="e">
        <f t="shared" ca="1" si="17"/>
        <v>#VALUE!</v>
      </c>
    </row>
    <row r="117" spans="2:33" ht="19.5" customHeight="1" x14ac:dyDescent="0.25">
      <c r="B117" t="str">
        <f t="shared" ca="1" si="19"/>
        <v xml:space="preserve"> </v>
      </c>
      <c r="C117" s="6" t="str">
        <f t="shared" ca="1" si="20"/>
        <v xml:space="preserve"> </v>
      </c>
      <c r="D117" t="str">
        <f t="shared" ca="1" si="21"/>
        <v xml:space="preserve"> </v>
      </c>
      <c r="E117" s="1" t="str">
        <f t="shared" ca="1" si="22"/>
        <v xml:space="preserve"> </v>
      </c>
      <c r="F117" s="1" t="str">
        <f t="shared" ca="1" si="24"/>
        <v xml:space="preserve"> </v>
      </c>
      <c r="G117" s="1" t="str">
        <f ca="1">IF(C117=" "," ",IF(C117=$D$12,$D$4-SUM($G$21:G116),($D$13-H117)))</f>
        <v xml:space="preserve"> </v>
      </c>
      <c r="H117" s="1" t="str">
        <f t="shared" ca="1" si="23"/>
        <v xml:space="preserve"> </v>
      </c>
      <c r="I117" s="1" t="str">
        <f t="shared" ca="1" si="16"/>
        <v xml:space="preserve"> </v>
      </c>
      <c r="U117" s="3" t="str">
        <f ca="1">IF(B116=$D$3,XIRR($F$20:F116,$C$20:C116)," ")</f>
        <v xml:space="preserve"> </v>
      </c>
      <c r="AG117" t="e">
        <f t="shared" ca="1" si="17"/>
        <v>#VALUE!</v>
      </c>
    </row>
    <row r="118" spans="2:33" ht="19.5" customHeight="1" x14ac:dyDescent="0.25">
      <c r="B118" t="str">
        <f t="shared" ref="B118:B140" ca="1" si="25">IF(C118 =" "," ",B117+1)</f>
        <v xml:space="preserve"> </v>
      </c>
      <c r="C118" s="6" t="str">
        <f t="shared" ref="C118:C140" ca="1" si="26">IF(B117&gt;=$D$3, " ", EDATE(C117,1))</f>
        <v xml:space="preserve"> </v>
      </c>
      <c r="D118" t="str">
        <f t="shared" ref="D118:D140" ca="1" si="27">IF(C118=" "," ",(C118-C117))</f>
        <v xml:space="preserve"> </v>
      </c>
      <c r="E118" s="1" t="str">
        <f t="shared" ref="E118:E140" ca="1" si="28">IF(C118=" "," ",E117-G118)</f>
        <v xml:space="preserve"> </v>
      </c>
      <c r="F118" s="1" t="str">
        <f t="shared" ca="1" si="24"/>
        <v xml:space="preserve"> </v>
      </c>
      <c r="G118" s="1" t="str">
        <f ca="1">IF(C118=" "," ",IF(C118=$D$12,$D$4-SUM($G$21:G117),($D$13-H118)))</f>
        <v xml:space="preserve"> </v>
      </c>
      <c r="H118" s="1" t="str">
        <f t="shared" ca="1" si="23"/>
        <v xml:space="preserve"> </v>
      </c>
      <c r="I118" s="1" t="str">
        <f t="shared" ref="I118:I140" ca="1" si="29">IF(C118=" "," ",IF($F$8="нет",$D$7*$D$4,($D$4*(1+$D$8))*$D$7))</f>
        <v xml:space="preserve"> </v>
      </c>
      <c r="U118" s="3" t="str">
        <f ca="1">IF(B117=$D$3,XIRR($F$20:F117,$C$20:C117)," ")</f>
        <v xml:space="preserve"> </v>
      </c>
      <c r="AG118" t="e">
        <f t="shared" ca="1" si="17"/>
        <v>#VALUE!</v>
      </c>
    </row>
    <row r="119" spans="2:33" ht="19.5" customHeight="1" x14ac:dyDescent="0.25">
      <c r="B119" t="str">
        <f t="shared" ca="1" si="25"/>
        <v xml:space="preserve"> </v>
      </c>
      <c r="C119" s="6" t="str">
        <f t="shared" ca="1" si="26"/>
        <v xml:space="preserve"> </v>
      </c>
      <c r="D119" t="str">
        <f t="shared" ca="1" si="27"/>
        <v xml:space="preserve"> </v>
      </c>
      <c r="E119" s="1" t="str">
        <f t="shared" ca="1" si="28"/>
        <v xml:space="preserve"> </v>
      </c>
      <c r="F119" s="1" t="str">
        <f t="shared" ca="1" si="24"/>
        <v xml:space="preserve"> </v>
      </c>
      <c r="G119" s="1" t="str">
        <f ca="1">IF(C119=" "," ",IF(C119=$D$12,$D$4-SUM($G$21:G118),($D$13-H119)))</f>
        <v xml:space="preserve"> </v>
      </c>
      <c r="H119" s="1" t="str">
        <f t="shared" ca="1" si="23"/>
        <v xml:space="preserve"> </v>
      </c>
      <c r="I119" s="1" t="str">
        <f t="shared" ca="1" si="29"/>
        <v xml:space="preserve"> </v>
      </c>
      <c r="U119" s="3" t="str">
        <f ca="1">IF(B118=$D$3,XIRR($F$20:F118,$C$20:C118)," ")</f>
        <v xml:space="preserve"> </v>
      </c>
      <c r="AG119" t="e">
        <f t="shared" ca="1" si="17"/>
        <v>#VALUE!</v>
      </c>
    </row>
    <row r="120" spans="2:33" ht="19.5" customHeight="1" x14ac:dyDescent="0.25">
      <c r="B120" t="str">
        <f t="shared" ca="1" si="25"/>
        <v xml:space="preserve"> </v>
      </c>
      <c r="C120" s="6" t="str">
        <f t="shared" ca="1" si="26"/>
        <v xml:space="preserve"> </v>
      </c>
      <c r="D120" t="str">
        <f t="shared" ca="1" si="27"/>
        <v xml:space="preserve"> </v>
      </c>
      <c r="E120" s="1" t="str">
        <f t="shared" ca="1" si="28"/>
        <v xml:space="preserve"> </v>
      </c>
      <c r="F120" s="1" t="str">
        <f t="shared" ca="1" si="24"/>
        <v xml:space="preserve"> </v>
      </c>
      <c r="G120" s="1" t="str">
        <f ca="1">IF(C120=" "," ",IF(C120=$D$12,$D$4-SUM($G$21:G119),($D$13-H120)))</f>
        <v xml:space="preserve"> </v>
      </c>
      <c r="H120" s="1" t="str">
        <f t="shared" ca="1" si="23"/>
        <v xml:space="preserve"> </v>
      </c>
      <c r="I120" s="1" t="str">
        <f t="shared" ca="1" si="29"/>
        <v xml:space="preserve"> </v>
      </c>
      <c r="U120" s="3" t="str">
        <f ca="1">IF(B119=$D$3,XIRR($F$20:F119,$C$20:C119)," ")</f>
        <v xml:space="preserve"> </v>
      </c>
      <c r="AG120" t="e">
        <f t="shared" ca="1" si="17"/>
        <v>#VALUE!</v>
      </c>
    </row>
    <row r="121" spans="2:33" ht="19.5" customHeight="1" x14ac:dyDescent="0.25">
      <c r="B121" t="str">
        <f t="shared" ca="1" si="25"/>
        <v xml:space="preserve"> </v>
      </c>
      <c r="C121" s="6" t="str">
        <f t="shared" ca="1" si="26"/>
        <v xml:space="preserve"> </v>
      </c>
      <c r="D121" t="str">
        <f t="shared" ca="1" si="27"/>
        <v xml:space="preserve"> </v>
      </c>
      <c r="E121" s="1" t="str">
        <f t="shared" ca="1" si="28"/>
        <v xml:space="preserve"> </v>
      </c>
      <c r="F121" s="1" t="str">
        <f t="shared" ca="1" si="24"/>
        <v xml:space="preserve"> </v>
      </c>
      <c r="G121" s="1" t="str">
        <f ca="1">IF(C121=" "," ",IF(C121=$D$12,$D$4-SUM($G$21:G120),($D$13-H121)))</f>
        <v xml:space="preserve"> </v>
      </c>
      <c r="H121" s="1" t="str">
        <f t="shared" ca="1" si="23"/>
        <v xml:space="preserve"> </v>
      </c>
      <c r="I121" s="1" t="str">
        <f t="shared" ca="1" si="29"/>
        <v xml:space="preserve"> </v>
      </c>
      <c r="U121" s="3" t="str">
        <f ca="1">IF(B120=$D$3,XIRR($F$20:F120,$C$20:C120)," ")</f>
        <v xml:space="preserve"> </v>
      </c>
      <c r="AG121" t="e">
        <f t="shared" ca="1" si="17"/>
        <v>#VALUE!</v>
      </c>
    </row>
    <row r="122" spans="2:33" ht="19.5" customHeight="1" x14ac:dyDescent="0.25">
      <c r="B122" t="str">
        <f t="shared" ca="1" si="25"/>
        <v xml:space="preserve"> </v>
      </c>
      <c r="C122" s="6" t="str">
        <f t="shared" ca="1" si="26"/>
        <v xml:space="preserve"> </v>
      </c>
      <c r="D122" t="str">
        <f t="shared" ca="1" si="27"/>
        <v xml:space="preserve"> </v>
      </c>
      <c r="E122" s="1" t="str">
        <f t="shared" ca="1" si="28"/>
        <v xml:space="preserve"> </v>
      </c>
      <c r="F122" s="1" t="str">
        <f t="shared" ca="1" si="24"/>
        <v xml:space="preserve"> </v>
      </c>
      <c r="G122" s="1" t="str">
        <f ca="1">IF(C122=" "," ",IF(C122=$D$12,$D$4-SUM($G$21:G121),($D$13-H122)))</f>
        <v xml:space="preserve"> </v>
      </c>
      <c r="H122" s="1" t="str">
        <f t="shared" ca="1" si="23"/>
        <v xml:space="preserve"> </v>
      </c>
      <c r="I122" s="1" t="str">
        <f t="shared" ca="1" si="29"/>
        <v xml:space="preserve"> </v>
      </c>
      <c r="U122" s="3" t="str">
        <f ca="1">IF(B121=$D$3,XIRR($F$20:F121,$C$20:C121)," ")</f>
        <v xml:space="preserve"> </v>
      </c>
      <c r="AG122" t="e">
        <f t="shared" ca="1" si="17"/>
        <v>#VALUE!</v>
      </c>
    </row>
    <row r="123" spans="2:33" ht="19.5" customHeight="1" x14ac:dyDescent="0.25">
      <c r="B123" t="str">
        <f t="shared" ca="1" si="25"/>
        <v xml:space="preserve"> </v>
      </c>
      <c r="C123" s="6" t="str">
        <f t="shared" ca="1" si="26"/>
        <v xml:space="preserve"> </v>
      </c>
      <c r="D123" t="str">
        <f t="shared" ca="1" si="27"/>
        <v xml:space="preserve"> </v>
      </c>
      <c r="E123" s="1" t="str">
        <f t="shared" ca="1" si="28"/>
        <v xml:space="preserve"> </v>
      </c>
      <c r="F123" s="1" t="str">
        <f t="shared" ca="1" si="24"/>
        <v xml:space="preserve"> </v>
      </c>
      <c r="G123" s="1" t="str">
        <f ca="1">IF(C123=" "," ",IF(C123=$D$12,$D$4-SUM($G$21:G122),($D$13-H123)))</f>
        <v xml:space="preserve"> </v>
      </c>
      <c r="H123" s="1" t="str">
        <f t="shared" ca="1" si="23"/>
        <v xml:space="preserve"> </v>
      </c>
      <c r="I123" s="1" t="str">
        <f t="shared" ca="1" si="29"/>
        <v xml:space="preserve"> </v>
      </c>
      <c r="U123" s="3" t="str">
        <f ca="1">IF(B122=$D$3,XIRR($F$20:F122,$C$20:C122)," ")</f>
        <v xml:space="preserve"> </v>
      </c>
      <c r="AG123" t="e">
        <f t="shared" ca="1" si="17"/>
        <v>#VALUE!</v>
      </c>
    </row>
    <row r="124" spans="2:33" ht="19.5" customHeight="1" x14ac:dyDescent="0.25">
      <c r="B124" t="str">
        <f t="shared" ca="1" si="25"/>
        <v xml:space="preserve"> </v>
      </c>
      <c r="C124" s="6" t="str">
        <f t="shared" ca="1" si="26"/>
        <v xml:space="preserve"> </v>
      </c>
      <c r="D124" t="str">
        <f t="shared" ca="1" si="27"/>
        <v xml:space="preserve"> </v>
      </c>
      <c r="E124" s="1" t="str">
        <f t="shared" ca="1" si="28"/>
        <v xml:space="preserve"> </v>
      </c>
      <c r="F124" s="1" t="str">
        <f t="shared" ca="1" si="24"/>
        <v xml:space="preserve"> </v>
      </c>
      <c r="G124" s="1" t="str">
        <f ca="1">IF(C124=" "," ",IF(C124=$D$12,$D$4-SUM($G$21:G123),($D$13-H124)))</f>
        <v xml:space="preserve"> </v>
      </c>
      <c r="H124" s="1" t="str">
        <f t="shared" ca="1" si="23"/>
        <v xml:space="preserve"> </v>
      </c>
      <c r="I124" s="1" t="str">
        <f t="shared" ca="1" si="29"/>
        <v xml:space="preserve"> </v>
      </c>
      <c r="U124" s="3" t="str">
        <f ca="1">IF(B123=$D$3,XIRR($F$20:F123,$C$20:C123)," ")</f>
        <v xml:space="preserve"> </v>
      </c>
      <c r="AG124" t="e">
        <f t="shared" ca="1" si="17"/>
        <v>#VALUE!</v>
      </c>
    </row>
    <row r="125" spans="2:33" ht="19.5" customHeight="1" x14ac:dyDescent="0.25">
      <c r="B125" t="str">
        <f t="shared" ca="1" si="25"/>
        <v xml:space="preserve"> </v>
      </c>
      <c r="C125" s="6" t="str">
        <f t="shared" ca="1" si="26"/>
        <v xml:space="preserve"> </v>
      </c>
      <c r="D125" t="str">
        <f t="shared" ca="1" si="27"/>
        <v xml:space="preserve"> </v>
      </c>
      <c r="E125" s="1" t="str">
        <f t="shared" ca="1" si="28"/>
        <v xml:space="preserve"> </v>
      </c>
      <c r="F125" s="1" t="str">
        <f t="shared" ca="1" si="24"/>
        <v xml:space="preserve"> </v>
      </c>
      <c r="G125" s="1" t="str">
        <f ca="1">IF(C125=" "," ",IF(C125=$D$12,$D$4-SUM($G$21:G124),($D$13-H125)))</f>
        <v xml:space="preserve"> </v>
      </c>
      <c r="H125" s="1" t="str">
        <f t="shared" ca="1" si="23"/>
        <v xml:space="preserve"> </v>
      </c>
      <c r="I125" s="1" t="str">
        <f t="shared" ca="1" si="29"/>
        <v xml:space="preserve"> </v>
      </c>
      <c r="U125" s="3" t="str">
        <f ca="1">IF(B124=$D$3,XIRR($F$20:F124,$C$20:C124)," ")</f>
        <v xml:space="preserve"> </v>
      </c>
      <c r="AG125" t="e">
        <f t="shared" ca="1" si="17"/>
        <v>#VALUE!</v>
      </c>
    </row>
    <row r="126" spans="2:33" ht="19.5" customHeight="1" x14ac:dyDescent="0.25">
      <c r="B126" t="str">
        <f t="shared" ca="1" si="25"/>
        <v xml:space="preserve"> </v>
      </c>
      <c r="C126" s="6" t="str">
        <f t="shared" ca="1" si="26"/>
        <v xml:space="preserve"> </v>
      </c>
      <c r="D126" t="str">
        <f t="shared" ca="1" si="27"/>
        <v xml:space="preserve"> </v>
      </c>
      <c r="E126" s="1" t="str">
        <f t="shared" ca="1" si="28"/>
        <v xml:space="preserve"> </v>
      </c>
      <c r="F126" s="1" t="str">
        <f t="shared" ca="1" si="24"/>
        <v xml:space="preserve"> </v>
      </c>
      <c r="G126" s="1" t="str">
        <f ca="1">IF(C126=" "," ",IF(C126=$D$12,$D$4-SUM($G$21:G125),($D$13-H126)))</f>
        <v xml:space="preserve"> </v>
      </c>
      <c r="H126" s="1" t="str">
        <f t="shared" ca="1" si="23"/>
        <v xml:space="preserve"> </v>
      </c>
      <c r="I126" s="1" t="str">
        <f t="shared" ca="1" si="29"/>
        <v xml:space="preserve"> </v>
      </c>
      <c r="U126" s="3" t="str">
        <f ca="1">IF(B125=$D$3,XIRR($F$20:F125,$C$20:C125)," ")</f>
        <v xml:space="preserve"> </v>
      </c>
      <c r="AG126" t="e">
        <f t="shared" ca="1" si="17"/>
        <v>#VALUE!</v>
      </c>
    </row>
    <row r="127" spans="2:33" ht="19.5" customHeight="1" x14ac:dyDescent="0.25">
      <c r="B127" t="str">
        <f t="shared" ca="1" si="25"/>
        <v xml:space="preserve"> </v>
      </c>
      <c r="C127" s="6" t="str">
        <f t="shared" ca="1" si="26"/>
        <v xml:space="preserve"> </v>
      </c>
      <c r="D127" t="str">
        <f t="shared" ca="1" si="27"/>
        <v xml:space="preserve"> </v>
      </c>
      <c r="E127" s="1" t="str">
        <f t="shared" ca="1" si="28"/>
        <v xml:space="preserve"> </v>
      </c>
      <c r="F127" s="1" t="str">
        <f t="shared" ca="1" si="24"/>
        <v xml:space="preserve"> </v>
      </c>
      <c r="G127" s="1" t="str">
        <f ca="1">IF(C127=" "," ",IF(C127=$D$12,$D$4-SUM($G$21:G126),($D$13-H127)))</f>
        <v xml:space="preserve"> </v>
      </c>
      <c r="H127" s="1" t="str">
        <f t="shared" ca="1" si="23"/>
        <v xml:space="preserve"> </v>
      </c>
      <c r="I127" s="1" t="str">
        <f t="shared" ca="1" si="29"/>
        <v xml:space="preserve"> </v>
      </c>
      <c r="U127" s="3" t="str">
        <f ca="1">IF(B126=$D$3,XIRR($F$20:F126,$C$20:C126)," ")</f>
        <v xml:space="preserve"> </v>
      </c>
      <c r="AG127" t="e">
        <f t="shared" ca="1" si="17"/>
        <v>#VALUE!</v>
      </c>
    </row>
    <row r="128" spans="2:33" ht="19.5" customHeight="1" x14ac:dyDescent="0.25">
      <c r="B128" t="str">
        <f t="shared" ca="1" si="25"/>
        <v xml:space="preserve"> </v>
      </c>
      <c r="C128" s="6" t="str">
        <f t="shared" ca="1" si="26"/>
        <v xml:space="preserve"> </v>
      </c>
      <c r="D128" t="str">
        <f t="shared" ca="1" si="27"/>
        <v xml:space="preserve"> </v>
      </c>
      <c r="E128" s="1" t="str">
        <f t="shared" ca="1" si="28"/>
        <v xml:space="preserve"> </v>
      </c>
      <c r="F128" s="1" t="str">
        <f t="shared" ca="1" si="24"/>
        <v xml:space="preserve"> </v>
      </c>
      <c r="G128" s="1" t="str">
        <f ca="1">IF(C128=" "," ",IF(C128=$D$12,$D$4-SUM($G$21:G127),($D$13-H128)))</f>
        <v xml:space="preserve"> </v>
      </c>
      <c r="H128" s="1" t="str">
        <f t="shared" ca="1" si="23"/>
        <v xml:space="preserve"> </v>
      </c>
      <c r="I128" s="1" t="str">
        <f t="shared" ca="1" si="29"/>
        <v xml:space="preserve"> </v>
      </c>
      <c r="Q128" s="1" t="str">
        <f ca="1">IF(C128=" "," ",$D$10*$D$9+$D$11*E128)</f>
        <v xml:space="preserve"> </v>
      </c>
      <c r="U128" s="3" t="str">
        <f ca="1">IF(B127=$D$3,XIRR($F$20:F127,$C$20:C127)," ")</f>
        <v xml:space="preserve"> </v>
      </c>
      <c r="AG128" t="e">
        <f t="shared" ca="1" si="17"/>
        <v>#VALUE!</v>
      </c>
    </row>
    <row r="129" spans="2:33" ht="19.5" customHeight="1" x14ac:dyDescent="0.25">
      <c r="B129" t="str">
        <f t="shared" ca="1" si="25"/>
        <v xml:space="preserve"> </v>
      </c>
      <c r="C129" s="6" t="str">
        <f t="shared" ca="1" si="26"/>
        <v xml:space="preserve"> </v>
      </c>
      <c r="D129" t="str">
        <f t="shared" ca="1" si="27"/>
        <v xml:space="preserve"> </v>
      </c>
      <c r="E129" s="1" t="str">
        <f t="shared" ca="1" si="28"/>
        <v xml:space="preserve"> </v>
      </c>
      <c r="F129" s="1" t="str">
        <f t="shared" ca="1" si="24"/>
        <v xml:space="preserve"> </v>
      </c>
      <c r="G129" s="1" t="str">
        <f ca="1">IF(C129=" "," ",IF(C129=$D$12,$D$4-SUM($G$21:G128),($D$13-H129)))</f>
        <v xml:space="preserve"> </v>
      </c>
      <c r="H129" s="1" t="str">
        <f t="shared" ca="1" si="23"/>
        <v xml:space="preserve"> </v>
      </c>
      <c r="I129" s="1" t="str">
        <f t="shared" ca="1" si="29"/>
        <v xml:space="preserve"> </v>
      </c>
      <c r="U129" s="3" t="str">
        <f ca="1">IF(B128=$D$3,XIRR($F$20:F128,$C$20:C128)," ")</f>
        <v xml:space="preserve"> </v>
      </c>
      <c r="AG129" t="e">
        <f t="shared" ca="1" si="17"/>
        <v>#VALUE!</v>
      </c>
    </row>
    <row r="130" spans="2:33" ht="19.5" customHeight="1" x14ac:dyDescent="0.25">
      <c r="B130" t="str">
        <f t="shared" ca="1" si="25"/>
        <v xml:space="preserve"> </v>
      </c>
      <c r="C130" s="6" t="str">
        <f t="shared" ca="1" si="26"/>
        <v xml:space="preserve"> </v>
      </c>
      <c r="D130" t="str">
        <f t="shared" ca="1" si="27"/>
        <v xml:space="preserve"> </v>
      </c>
      <c r="E130" s="1" t="str">
        <f t="shared" ca="1" si="28"/>
        <v xml:space="preserve"> </v>
      </c>
      <c r="F130" s="1" t="str">
        <f t="shared" ca="1" si="24"/>
        <v xml:space="preserve"> </v>
      </c>
      <c r="G130" s="1" t="str">
        <f ca="1">IF(C130=" "," ",IF(C130=$D$12,$D$4-SUM($G$21:G129),($D$13-H130)))</f>
        <v xml:space="preserve"> </v>
      </c>
      <c r="H130" s="1" t="str">
        <f t="shared" ca="1" si="23"/>
        <v xml:space="preserve"> </v>
      </c>
      <c r="I130" s="1" t="str">
        <f t="shared" ca="1" si="29"/>
        <v xml:space="preserve"> </v>
      </c>
      <c r="U130" s="3" t="str">
        <f ca="1">IF(B129=$D$3,XIRR($F$20:F129,$C$20:C129)," ")</f>
        <v xml:space="preserve"> </v>
      </c>
      <c r="AG130" t="e">
        <f t="shared" ca="1" si="17"/>
        <v>#VALUE!</v>
      </c>
    </row>
    <row r="131" spans="2:33" ht="19.5" customHeight="1" x14ac:dyDescent="0.25">
      <c r="B131" t="str">
        <f t="shared" ca="1" si="25"/>
        <v xml:space="preserve"> </v>
      </c>
      <c r="C131" s="6" t="str">
        <f t="shared" ca="1" si="26"/>
        <v xml:space="preserve"> </v>
      </c>
      <c r="D131" t="str">
        <f t="shared" ca="1" si="27"/>
        <v xml:space="preserve"> </v>
      </c>
      <c r="E131" s="1" t="str">
        <f t="shared" ca="1" si="28"/>
        <v xml:space="preserve"> </v>
      </c>
      <c r="F131" s="1" t="str">
        <f t="shared" ca="1" si="24"/>
        <v xml:space="preserve"> </v>
      </c>
      <c r="G131" s="1" t="str">
        <f ca="1">IF(C131=" "," ",IF(C131=$D$12,$D$4-SUM($G$21:G130),($D$13-H131)))</f>
        <v xml:space="preserve"> </v>
      </c>
      <c r="H131" s="1" t="str">
        <f t="shared" ca="1" si="23"/>
        <v xml:space="preserve"> </v>
      </c>
      <c r="I131" s="1" t="str">
        <f t="shared" ca="1" si="29"/>
        <v xml:space="preserve"> </v>
      </c>
      <c r="U131" s="3" t="str">
        <f ca="1">IF(B130=$D$3,XIRR($F$20:F130,$C$20:C130)," ")</f>
        <v xml:space="preserve"> </v>
      </c>
      <c r="AG131" t="e">
        <f t="shared" ca="1" si="17"/>
        <v>#VALUE!</v>
      </c>
    </row>
    <row r="132" spans="2:33" ht="19.5" customHeight="1" x14ac:dyDescent="0.25">
      <c r="B132" t="str">
        <f t="shared" ca="1" si="25"/>
        <v xml:space="preserve"> </v>
      </c>
      <c r="C132" s="6" t="str">
        <f t="shared" ca="1" si="26"/>
        <v xml:space="preserve"> </v>
      </c>
      <c r="D132" t="str">
        <f t="shared" ca="1" si="27"/>
        <v xml:space="preserve"> </v>
      </c>
      <c r="E132" s="1" t="str">
        <f t="shared" ca="1" si="28"/>
        <v xml:space="preserve"> </v>
      </c>
      <c r="F132" s="1" t="str">
        <f t="shared" ca="1" si="24"/>
        <v xml:space="preserve"> </v>
      </c>
      <c r="G132" s="1" t="str">
        <f ca="1">IF(C132=" "," ",IF(C132=$D$12,$D$4-SUM($G$21:G131),($D$13-H132)))</f>
        <v xml:space="preserve"> </v>
      </c>
      <c r="H132" s="1" t="str">
        <f t="shared" ca="1" si="23"/>
        <v xml:space="preserve"> </v>
      </c>
      <c r="I132" s="1" t="str">
        <f t="shared" ca="1" si="29"/>
        <v xml:space="preserve"> </v>
      </c>
      <c r="U132" s="3" t="str">
        <f ca="1">IF(B131=$D$3,XIRR($F$20:F131,$C$20:C131)," ")</f>
        <v xml:space="preserve"> </v>
      </c>
      <c r="AG132" t="e">
        <f t="shared" ca="1" si="17"/>
        <v>#VALUE!</v>
      </c>
    </row>
    <row r="133" spans="2:33" ht="19.5" customHeight="1" x14ac:dyDescent="0.25">
      <c r="B133" t="str">
        <f t="shared" ca="1" si="25"/>
        <v xml:space="preserve"> </v>
      </c>
      <c r="C133" s="6" t="str">
        <f t="shared" ca="1" si="26"/>
        <v xml:space="preserve"> </v>
      </c>
      <c r="D133" t="str">
        <f t="shared" ca="1" si="27"/>
        <v xml:space="preserve"> </v>
      </c>
      <c r="E133" s="1" t="str">
        <f t="shared" ca="1" si="28"/>
        <v xml:space="preserve"> </v>
      </c>
      <c r="F133" s="1" t="str">
        <f t="shared" ca="1" si="24"/>
        <v xml:space="preserve"> </v>
      </c>
      <c r="G133" s="1" t="str">
        <f ca="1">IF(C133=" "," ",IF(C133=$D$12,$D$4-SUM($G$21:G132),($D$13-H133)))</f>
        <v xml:space="preserve"> </v>
      </c>
      <c r="H133" s="1" t="str">
        <f t="shared" ca="1" si="23"/>
        <v xml:space="preserve"> </v>
      </c>
      <c r="I133" s="1" t="str">
        <f t="shared" ca="1" si="29"/>
        <v xml:space="preserve"> </v>
      </c>
      <c r="U133" s="3" t="str">
        <f ca="1">IF(B132=$D$3,XIRR($F$20:F132,$C$20:C132)," ")</f>
        <v xml:space="preserve"> </v>
      </c>
      <c r="AG133" t="e">
        <f t="shared" ca="1" si="17"/>
        <v>#VALUE!</v>
      </c>
    </row>
    <row r="134" spans="2:33" ht="19.5" customHeight="1" x14ac:dyDescent="0.25">
      <c r="B134" t="str">
        <f t="shared" ca="1" si="25"/>
        <v xml:space="preserve"> </v>
      </c>
      <c r="C134" s="6" t="str">
        <f t="shared" ca="1" si="26"/>
        <v xml:space="preserve"> </v>
      </c>
      <c r="D134" t="str">
        <f t="shared" ca="1" si="27"/>
        <v xml:space="preserve"> </v>
      </c>
      <c r="E134" s="1" t="str">
        <f t="shared" ca="1" si="28"/>
        <v xml:space="preserve"> </v>
      </c>
      <c r="F134" s="1" t="str">
        <f t="shared" ca="1" si="24"/>
        <v xml:space="preserve"> </v>
      </c>
      <c r="G134" s="1" t="str">
        <f ca="1">IF(C134=" "," ",IF(C134=$D$12,$D$4-SUM($G$21:G133),($D$13-H134)))</f>
        <v xml:space="preserve"> </v>
      </c>
      <c r="H134" s="1" t="str">
        <f t="shared" ca="1" si="23"/>
        <v xml:space="preserve"> </v>
      </c>
      <c r="I134" s="1" t="str">
        <f t="shared" ca="1" si="29"/>
        <v xml:space="preserve"> </v>
      </c>
      <c r="U134" s="3" t="str">
        <f ca="1">IF(B133=$D$3,XIRR($F$20:F133,$C$20:C133)," ")</f>
        <v xml:space="preserve"> </v>
      </c>
      <c r="AG134" t="e">
        <f t="shared" ca="1" si="17"/>
        <v>#VALUE!</v>
      </c>
    </row>
    <row r="135" spans="2:33" ht="19.5" customHeight="1" x14ac:dyDescent="0.25">
      <c r="B135" t="str">
        <f t="shared" ca="1" si="25"/>
        <v xml:space="preserve"> </v>
      </c>
      <c r="C135" s="6" t="str">
        <f t="shared" ca="1" si="26"/>
        <v xml:space="preserve"> </v>
      </c>
      <c r="D135" t="str">
        <f t="shared" ca="1" si="27"/>
        <v xml:space="preserve"> </v>
      </c>
      <c r="E135" s="1" t="str">
        <f t="shared" ca="1" si="28"/>
        <v xml:space="preserve"> </v>
      </c>
      <c r="F135" s="1" t="str">
        <f t="shared" ca="1" si="24"/>
        <v xml:space="preserve"> </v>
      </c>
      <c r="G135" s="1" t="str">
        <f ca="1">IF(C135=" "," ",IF(C135=$D$12,$D$4-SUM($G$21:G134),($D$13-H135)))</f>
        <v xml:space="preserve"> </v>
      </c>
      <c r="H135" s="1" t="str">
        <f t="shared" ca="1" si="23"/>
        <v xml:space="preserve"> </v>
      </c>
      <c r="I135" s="1" t="str">
        <f t="shared" ca="1" si="29"/>
        <v xml:space="preserve"> </v>
      </c>
      <c r="U135" s="3" t="str">
        <f ca="1">IF(B134=$D$3,XIRR($F$20:F134,$C$20:C134)," ")</f>
        <v xml:space="preserve"> </v>
      </c>
      <c r="AG135" t="e">
        <f t="shared" ca="1" si="17"/>
        <v>#VALUE!</v>
      </c>
    </row>
    <row r="136" spans="2:33" ht="19.5" customHeight="1" x14ac:dyDescent="0.25">
      <c r="B136" t="str">
        <f t="shared" ca="1" si="25"/>
        <v xml:space="preserve"> </v>
      </c>
      <c r="C136" s="6" t="str">
        <f t="shared" ca="1" si="26"/>
        <v xml:space="preserve"> </v>
      </c>
      <c r="D136" t="str">
        <f t="shared" ca="1" si="27"/>
        <v xml:space="preserve"> </v>
      </c>
      <c r="E136" s="1" t="str">
        <f t="shared" ca="1" si="28"/>
        <v xml:space="preserve"> </v>
      </c>
      <c r="F136" s="1" t="str">
        <f t="shared" ca="1" si="24"/>
        <v xml:space="preserve"> </v>
      </c>
      <c r="G136" s="1" t="str">
        <f ca="1">IF(C136=" "," ",IF(C136=$D$12,$D$4-SUM($G$21:G135),($D$13-H136)))</f>
        <v xml:space="preserve"> </v>
      </c>
      <c r="H136" s="1" t="str">
        <f t="shared" ca="1" si="23"/>
        <v xml:space="preserve"> </v>
      </c>
      <c r="I136" s="1" t="str">
        <f t="shared" ca="1" si="29"/>
        <v xml:space="preserve"> </v>
      </c>
      <c r="U136" s="3" t="str">
        <f ca="1">IF(B135=$D$3,XIRR($F$20:F135,$C$20:C135)," ")</f>
        <v xml:space="preserve"> </v>
      </c>
      <c r="AG136" t="e">
        <f t="shared" ca="1" si="17"/>
        <v>#VALUE!</v>
      </c>
    </row>
    <row r="137" spans="2:33" ht="19.5" customHeight="1" x14ac:dyDescent="0.25">
      <c r="B137" t="str">
        <f t="shared" ca="1" si="25"/>
        <v xml:space="preserve"> </v>
      </c>
      <c r="C137" s="6" t="str">
        <f t="shared" ca="1" si="26"/>
        <v xml:space="preserve"> </v>
      </c>
      <c r="D137" t="str">
        <f t="shared" ca="1" si="27"/>
        <v xml:space="preserve"> </v>
      </c>
      <c r="E137" s="1" t="str">
        <f t="shared" ca="1" si="28"/>
        <v xml:space="preserve"> </v>
      </c>
      <c r="F137" s="1" t="str">
        <f t="shared" ca="1" si="24"/>
        <v xml:space="preserve"> </v>
      </c>
      <c r="G137" s="1" t="str">
        <f ca="1">IF(C137=" "," ",IF(C137=$D$12,$D$4-SUM($G$21:G136),($D$13-H137)))</f>
        <v xml:space="preserve"> </v>
      </c>
      <c r="H137" s="1" t="str">
        <f t="shared" ca="1" si="23"/>
        <v xml:space="preserve"> </v>
      </c>
      <c r="I137" s="1" t="str">
        <f t="shared" ca="1" si="29"/>
        <v xml:space="preserve"> </v>
      </c>
      <c r="U137" s="3" t="str">
        <f ca="1">IF(B136=$D$3,XIRR($F$20:F136,$C$20:C136)," ")</f>
        <v xml:space="preserve"> </v>
      </c>
      <c r="AG137" t="e">
        <f t="shared" ca="1" si="17"/>
        <v>#VALUE!</v>
      </c>
    </row>
    <row r="138" spans="2:33" ht="19.5" customHeight="1" x14ac:dyDescent="0.25">
      <c r="B138" t="str">
        <f t="shared" ca="1" si="25"/>
        <v xml:space="preserve"> </v>
      </c>
      <c r="C138" s="6" t="str">
        <f t="shared" ca="1" si="26"/>
        <v xml:space="preserve"> </v>
      </c>
      <c r="D138" t="str">
        <f t="shared" ca="1" si="27"/>
        <v xml:space="preserve"> </v>
      </c>
      <c r="E138" s="1" t="str">
        <f t="shared" ca="1" si="28"/>
        <v xml:space="preserve"> </v>
      </c>
      <c r="F138" s="1" t="str">
        <f t="shared" ca="1" si="24"/>
        <v xml:space="preserve"> </v>
      </c>
      <c r="G138" s="1" t="str">
        <f ca="1">IF(C138=" "," ",IF(C138=$D$12,$D$4-SUM($G$21:G137),($D$13-H138)))</f>
        <v xml:space="preserve"> </v>
      </c>
      <c r="H138" s="1" t="str">
        <f t="shared" ca="1" si="23"/>
        <v xml:space="preserve"> </v>
      </c>
      <c r="I138" s="1" t="str">
        <f t="shared" ca="1" si="29"/>
        <v xml:space="preserve"> </v>
      </c>
      <c r="U138" s="3" t="str">
        <f ca="1">IF(B137=$D$3,XIRR($F$20:F137,$C$20:C137)," ")</f>
        <v xml:space="preserve"> </v>
      </c>
      <c r="AG138" t="e">
        <f t="shared" ca="1" si="17"/>
        <v>#VALUE!</v>
      </c>
    </row>
    <row r="139" spans="2:33" ht="19.5" customHeight="1" x14ac:dyDescent="0.25">
      <c r="B139" t="str">
        <f t="shared" ca="1" si="25"/>
        <v xml:space="preserve"> </v>
      </c>
      <c r="C139" s="6" t="str">
        <f t="shared" ca="1" si="26"/>
        <v xml:space="preserve"> </v>
      </c>
      <c r="D139" t="str">
        <f t="shared" ca="1" si="27"/>
        <v xml:space="preserve"> </v>
      </c>
      <c r="E139" s="1" t="str">
        <f t="shared" ca="1" si="28"/>
        <v xml:space="preserve"> </v>
      </c>
      <c r="F139" s="1" t="str">
        <f t="shared" ca="1" si="24"/>
        <v xml:space="preserve"> </v>
      </c>
      <c r="G139" s="1" t="str">
        <f ca="1">IF(C139=" "," ",IF(C139=$D$12,$D$4-SUM($G$21:G138),($D$13-H139)))</f>
        <v xml:space="preserve"> </v>
      </c>
      <c r="H139" s="1" t="str">
        <f t="shared" ca="1" si="23"/>
        <v xml:space="preserve"> </v>
      </c>
      <c r="I139" s="1" t="str">
        <f t="shared" ca="1" si="29"/>
        <v xml:space="preserve"> </v>
      </c>
      <c r="U139" s="3" t="str">
        <f ca="1">IF(B138=$D$3,XIRR($F$20:F138,$C$20:C138)," ")</f>
        <v xml:space="preserve"> </v>
      </c>
      <c r="AG139" t="e">
        <f t="shared" ca="1" si="17"/>
        <v>#VALUE!</v>
      </c>
    </row>
    <row r="140" spans="2:33" ht="19.5" customHeight="1" x14ac:dyDescent="0.25">
      <c r="B140" t="str">
        <f t="shared" ca="1" si="25"/>
        <v xml:space="preserve"> </v>
      </c>
      <c r="C140" s="6" t="str">
        <f t="shared" ca="1" si="26"/>
        <v xml:space="preserve"> </v>
      </c>
      <c r="D140" t="str">
        <f t="shared" ca="1" si="27"/>
        <v xml:space="preserve"> </v>
      </c>
      <c r="E140" s="1" t="str">
        <f t="shared" ca="1" si="28"/>
        <v xml:space="preserve"> </v>
      </c>
      <c r="F140" s="1" t="str">
        <f t="shared" ca="1" si="24"/>
        <v xml:space="preserve"> </v>
      </c>
      <c r="G140" s="1" t="str">
        <f ca="1">IF(C140=" "," ",IF(C140=$D$12,$D$4-SUM($G$21:G139),($D$13-H140)))</f>
        <v xml:space="preserve"> </v>
      </c>
      <c r="H140" s="1" t="str">
        <f t="shared" ca="1" si="23"/>
        <v xml:space="preserve"> </v>
      </c>
      <c r="I140" s="1" t="str">
        <f t="shared" ca="1" si="29"/>
        <v xml:space="preserve"> </v>
      </c>
      <c r="U140" s="3" t="str">
        <f ca="1">IF(B139=$D$3,XIRR($F$20:F139,$C$20:C139)," ")</f>
        <v xml:space="preserve"> </v>
      </c>
      <c r="AG140" t="e">
        <f t="shared" ca="1" si="17"/>
        <v>#VALUE!</v>
      </c>
    </row>
    <row r="141" spans="2:33" ht="19.5" customHeight="1" x14ac:dyDescent="0.25">
      <c r="H141" s="1"/>
      <c r="U141" s="3" t="str">
        <f ca="1">IF(B140=$D$3,XIRR($F$20:F140,$C$20:C140)," ")</f>
        <v xml:space="preserve"> </v>
      </c>
      <c r="AG141">
        <f t="shared" si="17"/>
        <v>366</v>
      </c>
    </row>
    <row r="142" spans="2:33" ht="19.5" customHeight="1" x14ac:dyDescent="0.25">
      <c r="H142" s="1"/>
      <c r="U142" s="3" t="str">
        <f>IF(B141=$D$3,XIRR($F$20:F141,$C$20:C141)," ")</f>
        <v xml:space="preserve"> </v>
      </c>
      <c r="AG142">
        <f t="shared" si="17"/>
        <v>366</v>
      </c>
    </row>
    <row r="143" spans="2:33" ht="19.5" customHeight="1" x14ac:dyDescent="0.25">
      <c r="AG143">
        <f t="shared" si="17"/>
        <v>366</v>
      </c>
    </row>
    <row r="144" spans="2:33" ht="19.5" customHeight="1" x14ac:dyDescent="0.25">
      <c r="AG144">
        <f t="shared" si="17"/>
        <v>366</v>
      </c>
    </row>
    <row r="145" spans="33:33" ht="19.5" customHeight="1" x14ac:dyDescent="0.25">
      <c r="AG145">
        <f t="shared" si="17"/>
        <v>366</v>
      </c>
    </row>
    <row r="146" spans="33:33" ht="19.5" customHeight="1" x14ac:dyDescent="0.25">
      <c r="AG146">
        <f t="shared" si="17"/>
        <v>366</v>
      </c>
    </row>
    <row r="147" spans="33:33" ht="19.5" customHeight="1" x14ac:dyDescent="0.25">
      <c r="AG147">
        <f t="shared" si="17"/>
        <v>366</v>
      </c>
    </row>
    <row r="148" spans="33:33" ht="19.5" customHeight="1" x14ac:dyDescent="0.25">
      <c r="AG148">
        <f t="shared" si="17"/>
        <v>366</v>
      </c>
    </row>
    <row r="149" spans="33:33" ht="19.5" customHeight="1" x14ac:dyDescent="0.25">
      <c r="AG149">
        <f t="shared" si="17"/>
        <v>366</v>
      </c>
    </row>
    <row r="150" spans="33:33" ht="19.5" customHeight="1" x14ac:dyDescent="0.25">
      <c r="AG150">
        <f t="shared" ref="AG150:AG213" si="30">DATE(YEAR(C150),12,31)-DATE(YEAR(C150),1,1)+1</f>
        <v>366</v>
      </c>
    </row>
    <row r="151" spans="33:33" ht="19.5" customHeight="1" x14ac:dyDescent="0.25">
      <c r="AG151">
        <f t="shared" si="30"/>
        <v>366</v>
      </c>
    </row>
    <row r="152" spans="33:33" ht="19.5" customHeight="1" x14ac:dyDescent="0.25">
      <c r="AG152">
        <f t="shared" si="30"/>
        <v>366</v>
      </c>
    </row>
    <row r="153" spans="33:33" ht="19.5" customHeight="1" x14ac:dyDescent="0.25">
      <c r="AG153">
        <f t="shared" si="30"/>
        <v>366</v>
      </c>
    </row>
    <row r="154" spans="33:33" ht="19.5" customHeight="1" x14ac:dyDescent="0.25">
      <c r="AG154">
        <f t="shared" si="30"/>
        <v>366</v>
      </c>
    </row>
    <row r="155" spans="33:33" ht="19.5" customHeight="1" x14ac:dyDescent="0.25">
      <c r="AG155">
        <f t="shared" si="30"/>
        <v>366</v>
      </c>
    </row>
    <row r="156" spans="33:33" ht="19.5" customHeight="1" x14ac:dyDescent="0.25">
      <c r="AG156">
        <f t="shared" si="30"/>
        <v>366</v>
      </c>
    </row>
    <row r="157" spans="33:33" ht="19.5" customHeight="1" x14ac:dyDescent="0.25">
      <c r="AG157">
        <f t="shared" si="30"/>
        <v>366</v>
      </c>
    </row>
    <row r="158" spans="33:33" ht="19.5" customHeight="1" x14ac:dyDescent="0.25">
      <c r="AG158">
        <f t="shared" si="30"/>
        <v>366</v>
      </c>
    </row>
    <row r="159" spans="33:33" ht="19.5" customHeight="1" x14ac:dyDescent="0.25">
      <c r="AG159">
        <f t="shared" si="30"/>
        <v>366</v>
      </c>
    </row>
    <row r="160" spans="33:33" ht="19.5" customHeight="1" x14ac:dyDescent="0.25">
      <c r="AG160">
        <f t="shared" si="30"/>
        <v>366</v>
      </c>
    </row>
    <row r="161" spans="33:33" ht="19.5" customHeight="1" x14ac:dyDescent="0.25">
      <c r="AG161">
        <f t="shared" si="30"/>
        <v>366</v>
      </c>
    </row>
    <row r="162" spans="33:33" ht="19.5" customHeight="1" x14ac:dyDescent="0.25">
      <c r="AG162">
        <f t="shared" si="30"/>
        <v>366</v>
      </c>
    </row>
    <row r="163" spans="33:33" ht="19.5" customHeight="1" x14ac:dyDescent="0.25">
      <c r="AG163">
        <f t="shared" si="30"/>
        <v>366</v>
      </c>
    </row>
    <row r="164" spans="33:33" ht="19.5" customHeight="1" x14ac:dyDescent="0.25">
      <c r="AG164">
        <f t="shared" si="30"/>
        <v>366</v>
      </c>
    </row>
    <row r="165" spans="33:33" ht="19.5" customHeight="1" x14ac:dyDescent="0.25">
      <c r="AG165">
        <f t="shared" si="30"/>
        <v>366</v>
      </c>
    </row>
    <row r="166" spans="33:33" ht="19.5" customHeight="1" x14ac:dyDescent="0.25">
      <c r="AG166">
        <f t="shared" si="30"/>
        <v>366</v>
      </c>
    </row>
    <row r="167" spans="33:33" ht="19.5" customHeight="1" x14ac:dyDescent="0.25">
      <c r="AG167">
        <f t="shared" si="30"/>
        <v>366</v>
      </c>
    </row>
    <row r="168" spans="33:33" ht="19.5" customHeight="1" x14ac:dyDescent="0.25">
      <c r="AG168">
        <f t="shared" si="30"/>
        <v>366</v>
      </c>
    </row>
    <row r="169" spans="33:33" ht="19.5" customHeight="1" x14ac:dyDescent="0.25">
      <c r="AG169">
        <f t="shared" si="30"/>
        <v>366</v>
      </c>
    </row>
    <row r="170" spans="33:33" ht="19.5" customHeight="1" x14ac:dyDescent="0.25">
      <c r="AG170">
        <f t="shared" si="30"/>
        <v>366</v>
      </c>
    </row>
    <row r="171" spans="33:33" ht="19.5" customHeight="1" x14ac:dyDescent="0.25">
      <c r="AG171">
        <f t="shared" si="30"/>
        <v>366</v>
      </c>
    </row>
    <row r="172" spans="33:33" ht="19.5" customHeight="1" x14ac:dyDescent="0.25">
      <c r="AG172">
        <f t="shared" si="30"/>
        <v>366</v>
      </c>
    </row>
    <row r="173" spans="33:33" ht="19.5" customHeight="1" x14ac:dyDescent="0.25">
      <c r="AG173">
        <f t="shared" si="30"/>
        <v>366</v>
      </c>
    </row>
    <row r="174" spans="33:33" ht="19.5" customHeight="1" x14ac:dyDescent="0.25">
      <c r="AG174">
        <f t="shared" si="30"/>
        <v>366</v>
      </c>
    </row>
    <row r="175" spans="33:33" ht="19.5" customHeight="1" x14ac:dyDescent="0.25">
      <c r="AG175">
        <f t="shared" si="30"/>
        <v>366</v>
      </c>
    </row>
    <row r="176" spans="33:33" ht="19.5" customHeight="1" x14ac:dyDescent="0.25">
      <c r="AG176">
        <f t="shared" si="30"/>
        <v>366</v>
      </c>
    </row>
    <row r="177" spans="33:33" ht="19.5" customHeight="1" x14ac:dyDescent="0.25">
      <c r="AG177">
        <f t="shared" si="30"/>
        <v>366</v>
      </c>
    </row>
    <row r="178" spans="33:33" ht="19.5" customHeight="1" x14ac:dyDescent="0.25">
      <c r="AG178">
        <f t="shared" si="30"/>
        <v>366</v>
      </c>
    </row>
    <row r="179" spans="33:33" ht="19.5" customHeight="1" x14ac:dyDescent="0.25">
      <c r="AG179">
        <f t="shared" si="30"/>
        <v>366</v>
      </c>
    </row>
    <row r="180" spans="33:33" ht="19.5" customHeight="1" x14ac:dyDescent="0.25">
      <c r="AG180">
        <f t="shared" si="30"/>
        <v>366</v>
      </c>
    </row>
    <row r="181" spans="33:33" ht="19.5" customHeight="1" x14ac:dyDescent="0.25">
      <c r="AG181">
        <f t="shared" si="30"/>
        <v>366</v>
      </c>
    </row>
    <row r="182" spans="33:33" ht="19.5" customHeight="1" x14ac:dyDescent="0.25">
      <c r="AG182">
        <f t="shared" si="30"/>
        <v>366</v>
      </c>
    </row>
    <row r="183" spans="33:33" ht="19.5" customHeight="1" x14ac:dyDescent="0.25">
      <c r="AG183">
        <f t="shared" si="30"/>
        <v>366</v>
      </c>
    </row>
    <row r="184" spans="33:33" ht="19.5" customHeight="1" x14ac:dyDescent="0.25">
      <c r="AG184">
        <f t="shared" si="30"/>
        <v>366</v>
      </c>
    </row>
    <row r="185" spans="33:33" ht="19.5" customHeight="1" x14ac:dyDescent="0.25">
      <c r="AG185">
        <f t="shared" si="30"/>
        <v>366</v>
      </c>
    </row>
    <row r="186" spans="33:33" ht="19.5" customHeight="1" x14ac:dyDescent="0.25">
      <c r="AG186">
        <f t="shared" si="30"/>
        <v>366</v>
      </c>
    </row>
    <row r="187" spans="33:33" ht="19.5" customHeight="1" x14ac:dyDescent="0.25">
      <c r="AG187">
        <f t="shared" si="30"/>
        <v>366</v>
      </c>
    </row>
    <row r="188" spans="33:33" ht="19.5" customHeight="1" x14ac:dyDescent="0.25">
      <c r="AG188">
        <f t="shared" si="30"/>
        <v>366</v>
      </c>
    </row>
    <row r="189" spans="33:33" ht="19.5" customHeight="1" x14ac:dyDescent="0.25">
      <c r="AG189">
        <f t="shared" si="30"/>
        <v>366</v>
      </c>
    </row>
    <row r="190" spans="33:33" ht="19.5" customHeight="1" x14ac:dyDescent="0.25">
      <c r="AG190">
        <f t="shared" si="30"/>
        <v>366</v>
      </c>
    </row>
    <row r="191" spans="33:33" ht="19.5" customHeight="1" x14ac:dyDescent="0.25">
      <c r="AG191">
        <f t="shared" si="30"/>
        <v>366</v>
      </c>
    </row>
    <row r="192" spans="33:33" ht="19.5" customHeight="1" x14ac:dyDescent="0.25">
      <c r="AG192">
        <f t="shared" si="30"/>
        <v>366</v>
      </c>
    </row>
    <row r="193" spans="33:33" ht="19.5" customHeight="1" x14ac:dyDescent="0.25">
      <c r="AG193">
        <f t="shared" si="30"/>
        <v>366</v>
      </c>
    </row>
    <row r="194" spans="33:33" ht="19.5" customHeight="1" x14ac:dyDescent="0.25">
      <c r="AG194">
        <f t="shared" si="30"/>
        <v>366</v>
      </c>
    </row>
    <row r="195" spans="33:33" ht="19.5" customHeight="1" x14ac:dyDescent="0.25">
      <c r="AG195">
        <f t="shared" si="30"/>
        <v>366</v>
      </c>
    </row>
    <row r="196" spans="33:33" ht="19.5" customHeight="1" x14ac:dyDescent="0.25">
      <c r="AG196">
        <f t="shared" si="30"/>
        <v>366</v>
      </c>
    </row>
    <row r="197" spans="33:33" ht="19.5" customHeight="1" x14ac:dyDescent="0.25">
      <c r="AG197">
        <f t="shared" si="30"/>
        <v>366</v>
      </c>
    </row>
    <row r="198" spans="33:33" ht="19.5" customHeight="1" x14ac:dyDescent="0.25">
      <c r="AG198">
        <f t="shared" si="30"/>
        <v>366</v>
      </c>
    </row>
    <row r="199" spans="33:33" ht="19.5" customHeight="1" x14ac:dyDescent="0.25">
      <c r="AG199">
        <f t="shared" si="30"/>
        <v>366</v>
      </c>
    </row>
    <row r="200" spans="33:33" ht="19.5" customHeight="1" x14ac:dyDescent="0.25">
      <c r="AG200">
        <f t="shared" si="30"/>
        <v>366</v>
      </c>
    </row>
    <row r="201" spans="33:33" ht="19.5" customHeight="1" x14ac:dyDescent="0.25">
      <c r="AG201">
        <f t="shared" si="30"/>
        <v>366</v>
      </c>
    </row>
    <row r="202" spans="33:33" ht="19.5" customHeight="1" x14ac:dyDescent="0.25">
      <c r="AG202">
        <f t="shared" si="30"/>
        <v>366</v>
      </c>
    </row>
    <row r="203" spans="33:33" ht="19.5" customHeight="1" x14ac:dyDescent="0.25">
      <c r="AG203">
        <f t="shared" si="30"/>
        <v>366</v>
      </c>
    </row>
    <row r="204" spans="33:33" ht="19.5" customHeight="1" x14ac:dyDescent="0.25">
      <c r="AG204">
        <f t="shared" si="30"/>
        <v>366</v>
      </c>
    </row>
    <row r="205" spans="33:33" ht="19.5" customHeight="1" x14ac:dyDescent="0.25">
      <c r="AG205">
        <f t="shared" si="30"/>
        <v>366</v>
      </c>
    </row>
    <row r="206" spans="33:33" ht="19.5" customHeight="1" x14ac:dyDescent="0.25">
      <c r="AG206">
        <f t="shared" si="30"/>
        <v>366</v>
      </c>
    </row>
    <row r="207" spans="33:33" ht="19.5" customHeight="1" x14ac:dyDescent="0.25">
      <c r="AG207">
        <f t="shared" si="30"/>
        <v>366</v>
      </c>
    </row>
    <row r="208" spans="33:33" ht="19.5" customHeight="1" x14ac:dyDescent="0.25">
      <c r="AG208">
        <f t="shared" si="30"/>
        <v>366</v>
      </c>
    </row>
    <row r="209" spans="33:33" ht="19.5" customHeight="1" x14ac:dyDescent="0.25">
      <c r="AG209">
        <f t="shared" si="30"/>
        <v>366</v>
      </c>
    </row>
    <row r="210" spans="33:33" ht="19.5" customHeight="1" x14ac:dyDescent="0.25">
      <c r="AG210">
        <f t="shared" si="30"/>
        <v>366</v>
      </c>
    </row>
    <row r="211" spans="33:33" ht="19.5" customHeight="1" x14ac:dyDescent="0.25">
      <c r="AG211">
        <f t="shared" si="30"/>
        <v>366</v>
      </c>
    </row>
    <row r="212" spans="33:33" ht="19.5" customHeight="1" x14ac:dyDescent="0.25">
      <c r="AG212">
        <f t="shared" si="30"/>
        <v>366</v>
      </c>
    </row>
    <row r="213" spans="33:33" ht="19.5" customHeight="1" x14ac:dyDescent="0.25">
      <c r="AG213">
        <f t="shared" si="30"/>
        <v>366</v>
      </c>
    </row>
    <row r="214" spans="33:33" ht="19.5" customHeight="1" x14ac:dyDescent="0.25">
      <c r="AG214">
        <f t="shared" ref="AG214" si="31">DATE(YEAR(C214),12,31)-DATE(YEAR(C214),1,1)+1</f>
        <v>366</v>
      </c>
    </row>
  </sheetData>
  <sheetProtection algorithmName="SHA-512" hashValue="K6s+fZj9ZedAU+/0af4CJfdn7Bxn/zLZMiV/4A/A3Omp0XnwL3ZS0vnepStiRLFNcj4V/tX8kXT1eib70b6CVA==" saltValue="nZdqP9Y+9STamz1/pKWHNw==" spinCount="100000" sheet="1" selectLockedCells="1" selectUnlockedCells="1"/>
  <mergeCells count="27">
    <mergeCell ref="B9:C9"/>
    <mergeCell ref="S15:S18"/>
    <mergeCell ref="T15:T18"/>
    <mergeCell ref="G16:G18"/>
    <mergeCell ref="H16:H18"/>
    <mergeCell ref="I16:R16"/>
    <mergeCell ref="I17:L17"/>
    <mergeCell ref="M17:N17"/>
    <mergeCell ref="O17:R17"/>
    <mergeCell ref="B10:C10"/>
    <mergeCell ref="B11:C11"/>
    <mergeCell ref="B1:C1"/>
    <mergeCell ref="F15:F18"/>
    <mergeCell ref="G15:R15"/>
    <mergeCell ref="B2:C2"/>
    <mergeCell ref="B3:C3"/>
    <mergeCell ref="B14:C14"/>
    <mergeCell ref="E15:E18"/>
    <mergeCell ref="B15:B18"/>
    <mergeCell ref="B4:C4"/>
    <mergeCell ref="B6:C6"/>
    <mergeCell ref="B7:C7"/>
    <mergeCell ref="B8:C8"/>
    <mergeCell ref="B12:C12"/>
    <mergeCell ref="B13:C13"/>
    <mergeCell ref="C15:C18"/>
    <mergeCell ref="D15:D18"/>
  </mergeCells>
  <dataValidations count="2">
    <dataValidation type="list" allowBlank="1" showInputMessage="1" showErrorMessage="1" sqref="D14" xr:uid="{00000000-0002-0000-0100-000000000000}">
      <formula1>$G$1:$G$2</formula1>
    </dataValidation>
    <dataValidation type="list" allowBlank="1" showInputMessage="1" showErrorMessage="1" sqref="F9:F11" xr:uid="{00000000-0002-0000-0100-000001000000}">
      <formula1>$AA$2:$AA$3</formula1>
    </dataValidation>
  </dataValidations>
  <pageMargins left="0.70866141732283472" right="0.70866141732283472" top="0.74803149606299213" bottom="0.74803149606299213" header="0.31496062992125984" footer="0.31496062992125984"/>
  <pageSetup paperSize="9" scale="48" fitToHeight="5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A141"/>
  <sheetViews>
    <sheetView topLeftCell="B1" workbookViewId="0">
      <selection activeCell="F31" sqref="F31:F139"/>
    </sheetView>
  </sheetViews>
  <sheetFormatPr defaultRowHeight="15" x14ac:dyDescent="0.25"/>
  <cols>
    <col min="1" max="1" width="0" hidden="1" customWidth="1"/>
    <col min="3" max="3" width="25.5703125" customWidth="1"/>
    <col min="4" max="4" width="18" customWidth="1"/>
    <col min="5" max="5" width="15.85546875" customWidth="1"/>
    <col min="6" max="6" width="16.28515625" customWidth="1"/>
    <col min="7" max="7" width="14" customWidth="1"/>
    <col min="8" max="8" width="12.5703125" customWidth="1"/>
    <col min="9" max="9" width="16.7109375" customWidth="1"/>
    <col min="10" max="10" width="13.140625" customWidth="1"/>
    <col min="13" max="13" width="9.140625" customWidth="1"/>
    <col min="14" max="14" width="13.42578125" customWidth="1"/>
    <col min="15" max="15" width="10.5703125" customWidth="1"/>
    <col min="16" max="16" width="11.140625" customWidth="1"/>
    <col min="17" max="17" width="12.5703125" customWidth="1"/>
    <col min="18" max="18" width="9.140625" customWidth="1"/>
    <col min="19" max="19" width="11.85546875" customWidth="1"/>
    <col min="20" max="20" width="13.5703125" customWidth="1"/>
    <col min="21" max="21" width="13.5703125" hidden="1" customWidth="1"/>
    <col min="22" max="23" width="0" hidden="1" customWidth="1"/>
    <col min="27" max="27" width="0" hidden="1" customWidth="1"/>
  </cols>
  <sheetData>
    <row r="1" spans="2:27" x14ac:dyDescent="0.25">
      <c r="B1" s="61"/>
      <c r="C1" s="61"/>
      <c r="E1" s="8"/>
      <c r="F1" s="8"/>
      <c r="G1" s="4" t="s">
        <v>33</v>
      </c>
      <c r="H1" s="8"/>
      <c r="I1" s="8"/>
      <c r="J1" s="8"/>
    </row>
    <row r="2" spans="2:27" ht="18.75" x14ac:dyDescent="0.3">
      <c r="B2" s="68" t="s">
        <v>0</v>
      </c>
      <c r="C2" s="68"/>
      <c r="D2" s="22">
        <v>44866</v>
      </c>
      <c r="E2" s="12"/>
      <c r="F2" s="13"/>
      <c r="G2" s="5" t="s">
        <v>34</v>
      </c>
      <c r="H2" s="8"/>
      <c r="I2" s="8"/>
      <c r="J2" s="8"/>
      <c r="AA2" t="s">
        <v>36</v>
      </c>
    </row>
    <row r="3" spans="2:27" ht="18" customHeight="1" x14ac:dyDescent="0.3">
      <c r="B3" s="68" t="s">
        <v>1</v>
      </c>
      <c r="C3" s="68"/>
      <c r="D3" s="23">
        <v>120</v>
      </c>
      <c r="E3" s="13"/>
      <c r="F3" s="20"/>
      <c r="G3" s="4">
        <f>SUM(G20:G88)</f>
        <v>574999.99999999977</v>
      </c>
      <c r="H3" s="8"/>
      <c r="I3" s="8"/>
      <c r="J3" s="8"/>
      <c r="AA3" t="s">
        <v>37</v>
      </c>
    </row>
    <row r="4" spans="2:27" ht="18.75" x14ac:dyDescent="0.3">
      <c r="B4" s="68" t="s">
        <v>2</v>
      </c>
      <c r="C4" s="68"/>
      <c r="D4" s="30">
        <v>1000000</v>
      </c>
      <c r="E4" s="11"/>
      <c r="F4" s="10"/>
    </row>
    <row r="5" spans="2:27" ht="18.75" x14ac:dyDescent="0.3">
      <c r="B5" s="68" t="s">
        <v>3</v>
      </c>
      <c r="C5" s="68"/>
      <c r="D5" s="24">
        <v>0.33</v>
      </c>
      <c r="E5" s="14"/>
      <c r="F5" s="10"/>
    </row>
    <row r="6" spans="2:27" ht="18.75" x14ac:dyDescent="0.3">
      <c r="B6" s="68" t="s">
        <v>4</v>
      </c>
      <c r="C6" s="68"/>
      <c r="D6" s="24">
        <v>0</v>
      </c>
      <c r="E6" s="15"/>
      <c r="F6" s="10"/>
    </row>
    <row r="7" spans="2:27" ht="18.75" x14ac:dyDescent="0.3">
      <c r="B7" s="68" t="s">
        <v>5</v>
      </c>
      <c r="C7" s="68"/>
      <c r="D7" s="24">
        <v>1.9900000000000001E-2</v>
      </c>
      <c r="E7" s="10"/>
      <c r="F7" s="28" t="s">
        <v>37</v>
      </c>
    </row>
    <row r="8" spans="2:27" ht="18.75" x14ac:dyDescent="0.3">
      <c r="B8" s="68" t="s">
        <v>38</v>
      </c>
      <c r="C8" s="68"/>
      <c r="D8" s="30">
        <v>2000000</v>
      </c>
      <c r="E8" s="10"/>
      <c r="F8" s="28"/>
    </row>
    <row r="9" spans="2:27" ht="18.75" x14ac:dyDescent="0.3">
      <c r="B9" s="68" t="s">
        <v>39</v>
      </c>
      <c r="C9" s="68"/>
      <c r="D9" s="24">
        <v>3.0000000000000001E-3</v>
      </c>
      <c r="E9" s="10"/>
      <c r="F9" s="28"/>
    </row>
    <row r="10" spans="2:27" ht="21.75" customHeight="1" x14ac:dyDescent="0.3">
      <c r="B10" s="68" t="s">
        <v>40</v>
      </c>
      <c r="C10" s="68"/>
      <c r="D10" s="24">
        <v>0</v>
      </c>
      <c r="E10" s="10"/>
      <c r="F10" s="28"/>
    </row>
    <row r="11" spans="2:27" ht="18.75" hidden="1" x14ac:dyDescent="0.3">
      <c r="B11" s="68" t="s">
        <v>6</v>
      </c>
      <c r="C11" s="68"/>
      <c r="D11" s="22">
        <f>EDATE(D2,D3)</f>
        <v>48519</v>
      </c>
      <c r="E11" s="9"/>
      <c r="F11" s="10"/>
      <c r="L11" s="26"/>
      <c r="M11" s="26"/>
      <c r="N11" s="26"/>
      <c r="O11" s="26"/>
      <c r="P11" s="26"/>
      <c r="Q11" s="26"/>
      <c r="R11" s="26"/>
      <c r="S11" s="27"/>
    </row>
    <row r="12" spans="2:27" ht="15.75" hidden="1" x14ac:dyDescent="0.25">
      <c r="B12" s="69" t="s">
        <v>31</v>
      </c>
      <c r="C12" s="69"/>
      <c r="D12" s="16">
        <f>-PMT(D5/12,D3,D4)</f>
        <v>28603.04334427556</v>
      </c>
      <c r="E12" s="10" t="s">
        <v>32</v>
      </c>
      <c r="F12" s="10"/>
    </row>
    <row r="13" spans="2:27" ht="15.75" hidden="1" x14ac:dyDescent="0.25">
      <c r="B13" s="64" t="s">
        <v>35</v>
      </c>
      <c r="C13" s="64"/>
      <c r="D13" s="17" t="s">
        <v>34</v>
      </c>
      <c r="E13" s="18"/>
      <c r="F13" s="18">
        <v>0.36</v>
      </c>
    </row>
    <row r="14" spans="2:27" x14ac:dyDescent="0.25">
      <c r="B14" s="62" t="s">
        <v>30</v>
      </c>
      <c r="C14" s="62" t="s">
        <v>7</v>
      </c>
      <c r="D14" s="62" t="s">
        <v>8</v>
      </c>
      <c r="E14" s="65" t="s">
        <v>29</v>
      </c>
      <c r="F14" s="62" t="s">
        <v>9</v>
      </c>
      <c r="G14" s="62" t="s">
        <v>10</v>
      </c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 t="s">
        <v>11</v>
      </c>
      <c r="T14" s="62" t="s">
        <v>12</v>
      </c>
    </row>
    <row r="15" spans="2:27" x14ac:dyDescent="0.25">
      <c r="B15" s="62"/>
      <c r="C15" s="62"/>
      <c r="D15" s="62"/>
      <c r="E15" s="66"/>
      <c r="F15" s="62"/>
      <c r="G15" s="62" t="s">
        <v>13</v>
      </c>
      <c r="H15" s="62" t="s">
        <v>14</v>
      </c>
      <c r="I15" s="62" t="s">
        <v>15</v>
      </c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</row>
    <row r="16" spans="2:27" x14ac:dyDescent="0.25">
      <c r="B16" s="62"/>
      <c r="C16" s="62"/>
      <c r="D16" s="62"/>
      <c r="E16" s="66"/>
      <c r="F16" s="62"/>
      <c r="G16" s="62"/>
      <c r="H16" s="62"/>
      <c r="I16" s="62" t="s">
        <v>16</v>
      </c>
      <c r="J16" s="62"/>
      <c r="K16" s="62"/>
      <c r="L16" s="62"/>
      <c r="M16" s="62" t="s">
        <v>17</v>
      </c>
      <c r="N16" s="62"/>
      <c r="O16" s="62" t="s">
        <v>18</v>
      </c>
      <c r="P16" s="62"/>
      <c r="Q16" s="62"/>
      <c r="R16" s="62"/>
      <c r="S16" s="62"/>
      <c r="T16" s="62"/>
    </row>
    <row r="17" spans="2:21" ht="60" x14ac:dyDescent="0.25">
      <c r="B17" s="62"/>
      <c r="C17" s="62"/>
      <c r="D17" s="62"/>
      <c r="E17" s="67"/>
      <c r="F17" s="62"/>
      <c r="G17" s="62"/>
      <c r="H17" s="62"/>
      <c r="I17" s="25" t="s">
        <v>19</v>
      </c>
      <c r="J17" s="25" t="s">
        <v>20</v>
      </c>
      <c r="K17" s="25" t="s">
        <v>21</v>
      </c>
      <c r="L17" s="25" t="s">
        <v>22</v>
      </c>
      <c r="M17" s="25" t="s">
        <v>23</v>
      </c>
      <c r="N17" s="25" t="s">
        <v>24</v>
      </c>
      <c r="O17" s="29" t="s">
        <v>25</v>
      </c>
      <c r="P17" s="29" t="s">
        <v>26</v>
      </c>
      <c r="Q17" s="29" t="s">
        <v>27</v>
      </c>
      <c r="R17" s="25" t="s">
        <v>28</v>
      </c>
      <c r="S17" s="62"/>
      <c r="T17" s="62"/>
    </row>
    <row r="18" spans="2:21" x14ac:dyDescent="0.25">
      <c r="B18" s="25">
        <v>1</v>
      </c>
      <c r="C18" s="25">
        <v>2</v>
      </c>
      <c r="D18" s="25">
        <v>3</v>
      </c>
      <c r="E18" s="25"/>
      <c r="F18" s="25">
        <v>4</v>
      </c>
      <c r="G18" s="25">
        <v>5</v>
      </c>
      <c r="H18" s="25">
        <v>6</v>
      </c>
      <c r="I18" s="25">
        <v>7</v>
      </c>
      <c r="J18" s="25">
        <v>8</v>
      </c>
      <c r="K18" s="25">
        <v>9</v>
      </c>
      <c r="L18" s="25">
        <v>10</v>
      </c>
      <c r="M18" s="25">
        <v>11</v>
      </c>
      <c r="N18" s="25">
        <v>12</v>
      </c>
      <c r="O18" s="29">
        <v>13</v>
      </c>
      <c r="P18" s="29">
        <v>14</v>
      </c>
      <c r="Q18" s="29">
        <v>15</v>
      </c>
      <c r="R18" s="25">
        <v>16</v>
      </c>
      <c r="S18" s="25">
        <v>17</v>
      </c>
      <c r="T18" s="25">
        <v>18</v>
      </c>
    </row>
    <row r="19" spans="2:21" x14ac:dyDescent="0.25">
      <c r="B19">
        <v>0</v>
      </c>
      <c r="C19" s="6">
        <f>D2</f>
        <v>44866</v>
      </c>
      <c r="E19" s="1">
        <f>$D$4</f>
        <v>1000000</v>
      </c>
      <c r="F19" s="1">
        <f>-D4+K19</f>
        <v>-980100</v>
      </c>
      <c r="G19" s="1"/>
      <c r="H19" s="1"/>
      <c r="K19">
        <f>D7*D4</f>
        <v>19900</v>
      </c>
      <c r="O19" s="8">
        <f>3000+D8*0.1%</f>
        <v>5000</v>
      </c>
      <c r="P19" s="8">
        <v>3000</v>
      </c>
      <c r="Q19" s="8">
        <f>$D$9*$D$8+$D$10*E19</f>
        <v>6000</v>
      </c>
      <c r="S19" s="21">
        <f>SUM(U22:U190)</f>
        <v>0.40692353844642648</v>
      </c>
      <c r="T19" s="7">
        <f>SUM(G20:I88)</f>
        <v>1935473.972602735</v>
      </c>
    </row>
    <row r="20" spans="2:21" x14ac:dyDescent="0.25">
      <c r="B20">
        <v>1</v>
      </c>
      <c r="C20" s="6">
        <f>EDATE(C19,1)</f>
        <v>44896</v>
      </c>
      <c r="D20">
        <f>C20-C19</f>
        <v>30</v>
      </c>
      <c r="E20" s="1">
        <f>E19-G20</f>
        <v>991666.66666666663</v>
      </c>
      <c r="F20" s="1">
        <f>G20+H20+I20</f>
        <v>35456.621004566208</v>
      </c>
      <c r="G20" s="1">
        <f>IF(C20=" "," ",$D$4/$D$3)</f>
        <v>8333.3333333333339</v>
      </c>
      <c r="H20" s="1">
        <f>IF(C20=" "," ",E19*$D$5*(C20-C19)/365)</f>
        <v>27123.287671232876</v>
      </c>
      <c r="I20">
        <f>IF(C20=" "," ",IF($F$7="нет",$D$6*$D$4,($D$4*(1+$D$7))*$D$6))</f>
        <v>0</v>
      </c>
    </row>
    <row r="21" spans="2:21" x14ac:dyDescent="0.25">
      <c r="B21">
        <v>2</v>
      </c>
      <c r="C21" s="6">
        <f>IF(B20&gt;=$D$3, " ", EDATE(C20,1))</f>
        <v>44927</v>
      </c>
      <c r="D21">
        <f t="shared" ref="D21:D55" si="0">IF(C21=" "," ",(C21-C20))</f>
        <v>31</v>
      </c>
      <c r="E21" s="1">
        <f>E20-G21</f>
        <v>983333.33333333326</v>
      </c>
      <c r="F21" s="1">
        <f>IF(C21=" "," ",G21+H21+I21)</f>
        <v>36127.168949771687</v>
      </c>
      <c r="G21" s="1">
        <f t="shared" ref="G21:G84" si="1">IF(C21=" "," ",$D$4/$D$3)</f>
        <v>8333.3333333333339</v>
      </c>
      <c r="H21" s="1">
        <f t="shared" ref="H21:H84" si="2">IF(C21=" "," ",E20*$D$5*(C21-C20)/365)</f>
        <v>27793.835616438355</v>
      </c>
      <c r="I21">
        <f>IF(C21=" "," ",IF($F$7="нет",$D$6*$D$4,($D$4*(1+$D$7))*$D$6))</f>
        <v>0</v>
      </c>
    </row>
    <row r="22" spans="2:21" x14ac:dyDescent="0.25">
      <c r="B22">
        <f t="shared" ref="B22:B55" si="3">IF(C22 =" "," ",B21+1)</f>
        <v>3</v>
      </c>
      <c r="C22" s="6">
        <f t="shared" ref="C22:C85" si="4">IF(B21&gt;=$D$3, " ", EDATE(C21,1))</f>
        <v>44958</v>
      </c>
      <c r="D22">
        <f t="shared" si="0"/>
        <v>31</v>
      </c>
      <c r="E22" s="1">
        <f t="shared" ref="E22:E24" si="5">E21-G22</f>
        <v>974999.99999999988</v>
      </c>
      <c r="F22" s="1">
        <f>IF(C22=" "," ",G22+H22+I22)</f>
        <v>35893.607305936071</v>
      </c>
      <c r="G22" s="1">
        <f t="shared" si="1"/>
        <v>8333.3333333333339</v>
      </c>
      <c r="H22" s="1">
        <f t="shared" si="2"/>
        <v>27560.273972602739</v>
      </c>
      <c r="I22">
        <f t="shared" ref="I22:I85" si="6">IF(C22=" "," ",IF($F$7="нет",$D$6*$D$4,($D$4*(1+$D$7))*$D$6))</f>
        <v>0</v>
      </c>
      <c r="U22" s="3" t="str">
        <f>IF(B21=$D$3,XIRR(#REF!,$C$19:C21)," ")</f>
        <v xml:space="preserve"> </v>
      </c>
    </row>
    <row r="23" spans="2:21" x14ac:dyDescent="0.25">
      <c r="B23">
        <f t="shared" si="3"/>
        <v>4</v>
      </c>
      <c r="C23" s="6">
        <f t="shared" si="4"/>
        <v>44986</v>
      </c>
      <c r="D23">
        <f t="shared" si="0"/>
        <v>28</v>
      </c>
      <c r="E23" s="1">
        <f t="shared" si="5"/>
        <v>966666.66666666651</v>
      </c>
      <c r="F23" s="1">
        <f>IF(C23=" "," ",G23+H23+I23)</f>
        <v>33015.525114155251</v>
      </c>
      <c r="G23" s="1">
        <f t="shared" si="1"/>
        <v>8333.3333333333339</v>
      </c>
      <c r="H23" s="1">
        <f t="shared" si="2"/>
        <v>24682.191780821919</v>
      </c>
      <c r="I23">
        <f t="shared" si="6"/>
        <v>0</v>
      </c>
      <c r="U23" s="3" t="str">
        <f>IF(B22=$D$3,XIRR($F$19:F22,$C$19:C22)," ")</f>
        <v xml:space="preserve"> </v>
      </c>
    </row>
    <row r="24" spans="2:21" x14ac:dyDescent="0.25">
      <c r="B24">
        <f t="shared" si="3"/>
        <v>5</v>
      </c>
      <c r="C24" s="6">
        <f t="shared" si="4"/>
        <v>45017</v>
      </c>
      <c r="D24">
        <f t="shared" si="0"/>
        <v>31</v>
      </c>
      <c r="E24" s="1">
        <f t="shared" si="5"/>
        <v>958333.33333333314</v>
      </c>
      <c r="F24" s="1">
        <f>IF(C24=" "," ",G24+H24+I24)</f>
        <v>35426.484018264833</v>
      </c>
      <c r="G24" s="1">
        <f t="shared" si="1"/>
        <v>8333.3333333333339</v>
      </c>
      <c r="H24" s="1">
        <f t="shared" si="2"/>
        <v>27093.150684931501</v>
      </c>
      <c r="I24">
        <f t="shared" si="6"/>
        <v>0</v>
      </c>
      <c r="U24" s="3" t="str">
        <f>IF(B23=$D$3,XIRR($F$19:F23,$C$19:C23)," ")</f>
        <v xml:space="preserve"> </v>
      </c>
    </row>
    <row r="25" spans="2:21" x14ac:dyDescent="0.25">
      <c r="B25">
        <f t="shared" si="3"/>
        <v>6</v>
      </c>
      <c r="C25" s="6">
        <f t="shared" si="4"/>
        <v>45047</v>
      </c>
      <c r="D25">
        <f t="shared" si="0"/>
        <v>30</v>
      </c>
      <c r="E25" s="1">
        <f t="shared" ref="E25:E43" si="7">IF(C25=" "," ",E24-G25)</f>
        <v>949999.99999999977</v>
      </c>
      <c r="F25" s="1">
        <f t="shared" ref="F25:F30" si="8">IF(C25=" "," ",G25+H25+I25)</f>
        <v>34326.484018264833</v>
      </c>
      <c r="G25" s="1">
        <f t="shared" si="1"/>
        <v>8333.3333333333339</v>
      </c>
      <c r="H25" s="1">
        <f t="shared" si="2"/>
        <v>25993.150684931501</v>
      </c>
      <c r="I25">
        <f t="shared" si="6"/>
        <v>0</v>
      </c>
      <c r="U25" s="3" t="str">
        <f>IF(B24=$D$3,XIRR($F$19:F24,$C$19:C24)," ")</f>
        <v xml:space="preserve"> </v>
      </c>
    </row>
    <row r="26" spans="2:21" x14ac:dyDescent="0.25">
      <c r="B26">
        <f t="shared" si="3"/>
        <v>7</v>
      </c>
      <c r="C26" s="6">
        <f t="shared" si="4"/>
        <v>45078</v>
      </c>
      <c r="D26">
        <f t="shared" si="0"/>
        <v>31</v>
      </c>
      <c r="E26" s="1">
        <f t="shared" si="7"/>
        <v>941666.6666666664</v>
      </c>
      <c r="F26" s="1">
        <f t="shared" si="8"/>
        <v>34959.360730593602</v>
      </c>
      <c r="G26" s="1">
        <f t="shared" si="1"/>
        <v>8333.3333333333339</v>
      </c>
      <c r="H26" s="1">
        <f t="shared" si="2"/>
        <v>26626.02739726027</v>
      </c>
      <c r="I26">
        <f t="shared" si="6"/>
        <v>0</v>
      </c>
      <c r="U26" s="3" t="str">
        <f>IF(B25=$D$3,XIRR($F$19:F25,$C$19:C25)," ")</f>
        <v xml:space="preserve"> </v>
      </c>
    </row>
    <row r="27" spans="2:21" x14ac:dyDescent="0.25">
      <c r="B27">
        <f t="shared" si="3"/>
        <v>8</v>
      </c>
      <c r="C27" s="6">
        <f t="shared" si="4"/>
        <v>45108</v>
      </c>
      <c r="D27">
        <f t="shared" si="0"/>
        <v>30</v>
      </c>
      <c r="E27" s="1">
        <f t="shared" si="7"/>
        <v>933333.33333333302</v>
      </c>
      <c r="F27" s="1">
        <f t="shared" si="8"/>
        <v>33874.429223744286</v>
      </c>
      <c r="G27" s="1">
        <f t="shared" si="1"/>
        <v>8333.3333333333339</v>
      </c>
      <c r="H27" s="1">
        <f t="shared" si="2"/>
        <v>25541.095890410954</v>
      </c>
      <c r="I27">
        <f t="shared" si="6"/>
        <v>0</v>
      </c>
      <c r="U27" s="3" t="str">
        <f>IF(B26=$D$3,XIRR($F$19:F26,$C$19:C26)," ")</f>
        <v xml:space="preserve"> </v>
      </c>
    </row>
    <row r="28" spans="2:21" x14ac:dyDescent="0.25">
      <c r="B28">
        <f t="shared" si="3"/>
        <v>9</v>
      </c>
      <c r="C28" s="6">
        <f t="shared" si="4"/>
        <v>45139</v>
      </c>
      <c r="D28">
        <f t="shared" si="0"/>
        <v>31</v>
      </c>
      <c r="E28" s="1">
        <f t="shared" si="7"/>
        <v>924999.99999999965</v>
      </c>
      <c r="F28" s="1">
        <f t="shared" si="8"/>
        <v>34492.237442922364</v>
      </c>
      <c r="G28" s="1">
        <f t="shared" si="1"/>
        <v>8333.3333333333339</v>
      </c>
      <c r="H28" s="1">
        <f t="shared" si="2"/>
        <v>26158.904109589032</v>
      </c>
      <c r="I28">
        <f t="shared" si="6"/>
        <v>0</v>
      </c>
      <c r="U28" s="3" t="str">
        <f>IF(B27=$D$3,XIRR($F$19:F27,$C$19:C27)," ")</f>
        <v xml:space="preserve"> </v>
      </c>
    </row>
    <row r="29" spans="2:21" x14ac:dyDescent="0.25">
      <c r="B29">
        <f t="shared" si="3"/>
        <v>10</v>
      </c>
      <c r="C29" s="6">
        <f t="shared" si="4"/>
        <v>45170</v>
      </c>
      <c r="D29">
        <f t="shared" si="0"/>
        <v>31</v>
      </c>
      <c r="E29" s="1">
        <f t="shared" si="7"/>
        <v>916666.66666666628</v>
      </c>
      <c r="F29" s="1">
        <f t="shared" si="8"/>
        <v>34258.675799086748</v>
      </c>
      <c r="G29" s="1">
        <f t="shared" si="1"/>
        <v>8333.3333333333339</v>
      </c>
      <c r="H29" s="1">
        <f t="shared" si="2"/>
        <v>25925.342465753416</v>
      </c>
      <c r="I29">
        <f t="shared" si="6"/>
        <v>0</v>
      </c>
      <c r="U29" s="3" t="str">
        <f>IF(B28=$D$3,XIRR($F$19:F28,$C$19:C28)," ")</f>
        <v xml:space="preserve"> </v>
      </c>
    </row>
    <row r="30" spans="2:21" x14ac:dyDescent="0.25">
      <c r="B30">
        <f t="shared" si="3"/>
        <v>11</v>
      </c>
      <c r="C30" s="6">
        <f t="shared" si="4"/>
        <v>45200</v>
      </c>
      <c r="D30">
        <f t="shared" si="0"/>
        <v>30</v>
      </c>
      <c r="E30" s="1">
        <f t="shared" si="7"/>
        <v>908333.33333333291</v>
      </c>
      <c r="F30" s="1">
        <f t="shared" si="8"/>
        <v>33196.347031963458</v>
      </c>
      <c r="G30" s="1">
        <f t="shared" si="1"/>
        <v>8333.3333333333339</v>
      </c>
      <c r="H30" s="1">
        <f t="shared" si="2"/>
        <v>24863.013698630126</v>
      </c>
      <c r="I30">
        <f t="shared" si="6"/>
        <v>0</v>
      </c>
      <c r="U30" s="3" t="str">
        <f>IF(B29=$D$3,XIRR($F$19:F29,$C$19:C29)," ")</f>
        <v xml:space="preserve"> </v>
      </c>
    </row>
    <row r="31" spans="2:21" x14ac:dyDescent="0.25">
      <c r="B31">
        <f t="shared" si="3"/>
        <v>12</v>
      </c>
      <c r="C31" s="6">
        <f t="shared" si="4"/>
        <v>45231</v>
      </c>
      <c r="D31">
        <f t="shared" si="0"/>
        <v>31</v>
      </c>
      <c r="E31" s="1">
        <f t="shared" si="7"/>
        <v>899999.99999999953</v>
      </c>
      <c r="F31" s="1">
        <f>IF(C31=" "," ",G31+H31+I31+Q31)</f>
        <v>39791.552511415517</v>
      </c>
      <c r="G31" s="1">
        <f t="shared" si="1"/>
        <v>8333.3333333333339</v>
      </c>
      <c r="H31" s="1">
        <f t="shared" si="2"/>
        <v>25458.219178082181</v>
      </c>
      <c r="I31">
        <f t="shared" si="6"/>
        <v>0</v>
      </c>
      <c r="Q31" s="1">
        <f>$D$9*$D$8+$D$10*E31</f>
        <v>6000</v>
      </c>
      <c r="U31" s="3" t="str">
        <f>IF(B30=$D$3,XIRR($F$19:F30,$C$19:C30)," ")</f>
        <v xml:space="preserve"> </v>
      </c>
    </row>
    <row r="32" spans="2:21" x14ac:dyDescent="0.25">
      <c r="B32">
        <f t="shared" si="3"/>
        <v>13</v>
      </c>
      <c r="C32" s="6">
        <f t="shared" si="4"/>
        <v>45261</v>
      </c>
      <c r="D32">
        <f t="shared" si="0"/>
        <v>30</v>
      </c>
      <c r="E32" s="1">
        <f t="shared" si="7"/>
        <v>891666.66666666616</v>
      </c>
      <c r="F32" s="1">
        <f t="shared" ref="F32:F95" si="9">IF(C32=" "," ",G32+H32+I32+Q32)</f>
        <v>32744.292237442911</v>
      </c>
      <c r="G32" s="1">
        <f t="shared" si="1"/>
        <v>8333.3333333333339</v>
      </c>
      <c r="H32" s="1">
        <f t="shared" si="2"/>
        <v>24410.958904109579</v>
      </c>
      <c r="I32">
        <f t="shared" si="6"/>
        <v>0</v>
      </c>
      <c r="U32" s="3" t="str">
        <f>IF(B31=$D$3,XIRR($F$19:F31,$C$19:C31)," ")</f>
        <v xml:space="preserve"> </v>
      </c>
    </row>
    <row r="33" spans="2:21" x14ac:dyDescent="0.25">
      <c r="B33">
        <f t="shared" si="3"/>
        <v>14</v>
      </c>
      <c r="C33" s="6">
        <f t="shared" si="4"/>
        <v>45292</v>
      </c>
      <c r="D33">
        <f t="shared" si="0"/>
        <v>31</v>
      </c>
      <c r="E33" s="1">
        <f t="shared" si="7"/>
        <v>883333.33333333279</v>
      </c>
      <c r="F33" s="1">
        <f t="shared" si="9"/>
        <v>33324.429223744279</v>
      </c>
      <c r="G33" s="1">
        <f t="shared" si="1"/>
        <v>8333.3333333333339</v>
      </c>
      <c r="H33" s="1">
        <f t="shared" si="2"/>
        <v>24991.095890410943</v>
      </c>
      <c r="I33">
        <f t="shared" si="6"/>
        <v>0</v>
      </c>
      <c r="U33" s="3" t="str">
        <f>IF(B32=$D$3,XIRR($F$19:F32,$C$19:C32)," ")</f>
        <v xml:space="preserve"> </v>
      </c>
    </row>
    <row r="34" spans="2:21" x14ac:dyDescent="0.25">
      <c r="B34">
        <f t="shared" si="3"/>
        <v>15</v>
      </c>
      <c r="C34" s="6">
        <f t="shared" si="4"/>
        <v>45323</v>
      </c>
      <c r="D34">
        <f t="shared" si="0"/>
        <v>31</v>
      </c>
      <c r="E34" s="1">
        <f t="shared" si="7"/>
        <v>874999.99999999942</v>
      </c>
      <c r="F34" s="1">
        <f t="shared" si="9"/>
        <v>33090.867579908663</v>
      </c>
      <c r="G34" s="1">
        <f t="shared" si="1"/>
        <v>8333.3333333333339</v>
      </c>
      <c r="H34" s="1">
        <f t="shared" si="2"/>
        <v>24757.534246575327</v>
      </c>
      <c r="I34">
        <f t="shared" si="6"/>
        <v>0</v>
      </c>
      <c r="U34" s="3" t="str">
        <f>IF(B33=$D$3,XIRR($F$19:F33,$C$19:C33)," ")</f>
        <v xml:space="preserve"> </v>
      </c>
    </row>
    <row r="35" spans="2:21" x14ac:dyDescent="0.25">
      <c r="B35">
        <f t="shared" si="3"/>
        <v>16</v>
      </c>
      <c r="C35" s="6">
        <f t="shared" si="4"/>
        <v>45352</v>
      </c>
      <c r="D35">
        <f t="shared" si="0"/>
        <v>29</v>
      </c>
      <c r="E35" s="1">
        <f t="shared" si="7"/>
        <v>866666.66666666605</v>
      </c>
      <c r="F35" s="1">
        <f t="shared" si="9"/>
        <v>31275.114155251133</v>
      </c>
      <c r="G35" s="1">
        <f t="shared" si="1"/>
        <v>8333.3333333333339</v>
      </c>
      <c r="H35" s="1">
        <f t="shared" si="2"/>
        <v>22941.780821917797</v>
      </c>
      <c r="I35">
        <f t="shared" si="6"/>
        <v>0</v>
      </c>
      <c r="U35" s="3" t="str">
        <f>IF(B34=$D$3,XIRR($F$19:F34,$C$19:C34)," ")</f>
        <v xml:space="preserve"> </v>
      </c>
    </row>
    <row r="36" spans="2:21" x14ac:dyDescent="0.25">
      <c r="B36">
        <f t="shared" si="3"/>
        <v>17</v>
      </c>
      <c r="C36" s="6">
        <f t="shared" si="4"/>
        <v>45383</v>
      </c>
      <c r="D36">
        <f t="shared" si="0"/>
        <v>31</v>
      </c>
      <c r="E36" s="1">
        <f t="shared" si="7"/>
        <v>858333.33333333267</v>
      </c>
      <c r="F36" s="1">
        <f t="shared" si="9"/>
        <v>32623.744292237425</v>
      </c>
      <c r="G36" s="1">
        <f t="shared" si="1"/>
        <v>8333.3333333333339</v>
      </c>
      <c r="H36" s="1">
        <f t="shared" si="2"/>
        <v>24290.410958904093</v>
      </c>
      <c r="I36">
        <f t="shared" si="6"/>
        <v>0</v>
      </c>
      <c r="U36" s="3" t="str">
        <f>IF(B35=$D$3,XIRR($F$19:F35,$C$19:C35)," ")</f>
        <v xml:space="preserve"> </v>
      </c>
    </row>
    <row r="37" spans="2:21" x14ac:dyDescent="0.25">
      <c r="B37">
        <f t="shared" si="3"/>
        <v>18</v>
      </c>
      <c r="C37" s="6">
        <f t="shared" si="4"/>
        <v>45413</v>
      </c>
      <c r="D37">
        <f t="shared" si="0"/>
        <v>30</v>
      </c>
      <c r="E37" s="1">
        <f t="shared" si="7"/>
        <v>849999.9999999993</v>
      </c>
      <c r="F37" s="1">
        <f t="shared" si="9"/>
        <v>31614.155251141536</v>
      </c>
      <c r="G37" s="1">
        <f t="shared" si="1"/>
        <v>8333.3333333333339</v>
      </c>
      <c r="H37" s="1">
        <f t="shared" si="2"/>
        <v>23280.8219178082</v>
      </c>
      <c r="I37">
        <f t="shared" si="6"/>
        <v>0</v>
      </c>
      <c r="U37" s="3" t="str">
        <f>IF(B36=$D$3,XIRR($F$19:F36,$C$19:C36)," ")</f>
        <v xml:space="preserve"> </v>
      </c>
    </row>
    <row r="38" spans="2:21" x14ac:dyDescent="0.25">
      <c r="B38">
        <f t="shared" si="3"/>
        <v>19</v>
      </c>
      <c r="C38" s="6">
        <f t="shared" si="4"/>
        <v>45444</v>
      </c>
      <c r="D38">
        <f t="shared" si="0"/>
        <v>31</v>
      </c>
      <c r="E38" s="1">
        <f t="shared" si="7"/>
        <v>841666.66666666593</v>
      </c>
      <c r="F38" s="1">
        <f t="shared" si="9"/>
        <v>32156.621004566194</v>
      </c>
      <c r="G38" s="1">
        <f t="shared" si="1"/>
        <v>8333.3333333333339</v>
      </c>
      <c r="H38" s="1">
        <f t="shared" si="2"/>
        <v>23823.287671232858</v>
      </c>
      <c r="I38">
        <f t="shared" si="6"/>
        <v>0</v>
      </c>
      <c r="U38" s="3" t="str">
        <f>IF(B37=$D$3,XIRR($F$19:F37,$C$19:C37)," ")</f>
        <v xml:space="preserve"> </v>
      </c>
    </row>
    <row r="39" spans="2:21" x14ac:dyDescent="0.25">
      <c r="B39">
        <f t="shared" si="3"/>
        <v>20</v>
      </c>
      <c r="C39" s="6">
        <f t="shared" si="4"/>
        <v>45474</v>
      </c>
      <c r="D39">
        <f t="shared" si="0"/>
        <v>30</v>
      </c>
      <c r="E39" s="1">
        <f t="shared" si="7"/>
        <v>833333.33333333256</v>
      </c>
      <c r="F39" s="1">
        <f t="shared" si="9"/>
        <v>31162.100456620981</v>
      </c>
      <c r="G39" s="1">
        <f t="shared" si="1"/>
        <v>8333.3333333333339</v>
      </c>
      <c r="H39" s="1">
        <f t="shared" si="2"/>
        <v>22828.767123287649</v>
      </c>
      <c r="I39">
        <f t="shared" si="6"/>
        <v>0</v>
      </c>
      <c r="U39" s="3" t="str">
        <f>IF(B38=$D$3,XIRR($F$19:F38,$C$19:C38)," ")</f>
        <v xml:space="preserve"> </v>
      </c>
    </row>
    <row r="40" spans="2:21" x14ac:dyDescent="0.25">
      <c r="B40">
        <f t="shared" si="3"/>
        <v>21</v>
      </c>
      <c r="C40" s="6">
        <f t="shared" si="4"/>
        <v>45505</v>
      </c>
      <c r="D40">
        <f t="shared" si="0"/>
        <v>31</v>
      </c>
      <c r="E40" s="1">
        <f t="shared" si="7"/>
        <v>824999.99999999919</v>
      </c>
      <c r="F40" s="1">
        <f t="shared" si="9"/>
        <v>31689.497716894955</v>
      </c>
      <c r="G40" s="1">
        <f t="shared" si="1"/>
        <v>8333.3333333333339</v>
      </c>
      <c r="H40" s="1">
        <f t="shared" si="2"/>
        <v>23356.164383561623</v>
      </c>
      <c r="I40">
        <f t="shared" si="6"/>
        <v>0</v>
      </c>
      <c r="U40" s="3" t="str">
        <f>IF(B39=$D$3,XIRR($F$19:F39,$C$19:C39)," ")</f>
        <v xml:space="preserve"> </v>
      </c>
    </row>
    <row r="41" spans="2:21" x14ac:dyDescent="0.25">
      <c r="B41">
        <f t="shared" si="3"/>
        <v>22</v>
      </c>
      <c r="C41" s="6">
        <f t="shared" si="4"/>
        <v>45536</v>
      </c>
      <c r="D41">
        <f t="shared" si="0"/>
        <v>31</v>
      </c>
      <c r="E41" s="1">
        <f t="shared" si="7"/>
        <v>816666.66666666581</v>
      </c>
      <c r="F41" s="1">
        <f t="shared" si="9"/>
        <v>31455.93607305934</v>
      </c>
      <c r="G41" s="1">
        <f t="shared" si="1"/>
        <v>8333.3333333333339</v>
      </c>
      <c r="H41" s="1">
        <f t="shared" si="2"/>
        <v>23122.602739726008</v>
      </c>
      <c r="I41">
        <f t="shared" si="6"/>
        <v>0</v>
      </c>
      <c r="U41" s="3" t="str">
        <f>IF(B40=$D$3,XIRR($F$19:F40,$C$19:C40)," ")</f>
        <v xml:space="preserve"> </v>
      </c>
    </row>
    <row r="42" spans="2:21" x14ac:dyDescent="0.25">
      <c r="B42">
        <f t="shared" si="3"/>
        <v>23</v>
      </c>
      <c r="C42" s="6">
        <f t="shared" si="4"/>
        <v>45566</v>
      </c>
      <c r="D42">
        <f t="shared" si="0"/>
        <v>30</v>
      </c>
      <c r="E42" s="1">
        <f t="shared" si="7"/>
        <v>808333.33333333244</v>
      </c>
      <c r="F42" s="1">
        <f t="shared" si="9"/>
        <v>30484.018264840161</v>
      </c>
      <c r="G42" s="1">
        <f t="shared" si="1"/>
        <v>8333.3333333333339</v>
      </c>
      <c r="H42" s="1">
        <f t="shared" si="2"/>
        <v>22150.684931506825</v>
      </c>
      <c r="I42">
        <f t="shared" si="6"/>
        <v>0</v>
      </c>
      <c r="U42" s="3" t="str">
        <f>IF(B41=$D$3,XIRR($F$19:F41,$C$19:C41)," ")</f>
        <v xml:space="preserve"> </v>
      </c>
    </row>
    <row r="43" spans="2:21" x14ac:dyDescent="0.25">
      <c r="B43">
        <f t="shared" si="3"/>
        <v>24</v>
      </c>
      <c r="C43" s="6">
        <f t="shared" si="4"/>
        <v>45597</v>
      </c>
      <c r="D43">
        <f t="shared" si="0"/>
        <v>31</v>
      </c>
      <c r="E43" s="1">
        <f t="shared" si="7"/>
        <v>799999.99999999907</v>
      </c>
      <c r="F43" s="1">
        <f t="shared" si="9"/>
        <v>36988.812785388101</v>
      </c>
      <c r="G43" s="1">
        <f t="shared" si="1"/>
        <v>8333.3333333333339</v>
      </c>
      <c r="H43" s="1">
        <f t="shared" si="2"/>
        <v>22655.479452054769</v>
      </c>
      <c r="I43">
        <f t="shared" si="6"/>
        <v>0</v>
      </c>
      <c r="Q43" s="1">
        <f>IF(C43=" "," ",$D$9*$D$8+$D$10*E43)</f>
        <v>6000</v>
      </c>
      <c r="U43" s="3" t="str">
        <f>IF(B42=$D$3,XIRR($F$19:F42,$C$19:C42)," ")</f>
        <v xml:space="preserve"> </v>
      </c>
    </row>
    <row r="44" spans="2:21" x14ac:dyDescent="0.25">
      <c r="B44">
        <f t="shared" si="3"/>
        <v>25</v>
      </c>
      <c r="C44" s="6">
        <f t="shared" si="4"/>
        <v>45627</v>
      </c>
      <c r="D44">
        <f t="shared" si="0"/>
        <v>30</v>
      </c>
      <c r="E44" s="1">
        <f>IF(C44=" "," ",E43-G44)</f>
        <v>791666.6666666657</v>
      </c>
      <c r="F44" s="1">
        <f t="shared" si="9"/>
        <v>30031.963470319613</v>
      </c>
      <c r="G44" s="1">
        <f t="shared" si="1"/>
        <v>8333.3333333333339</v>
      </c>
      <c r="H44" s="1">
        <f t="shared" si="2"/>
        <v>21698.630136986278</v>
      </c>
      <c r="I44">
        <f t="shared" si="6"/>
        <v>0</v>
      </c>
      <c r="U44" s="3" t="str">
        <f>IF(B43=$D$3,XIRR($F$19:F43,$C$19:C43)," ")</f>
        <v xml:space="preserve"> </v>
      </c>
    </row>
    <row r="45" spans="2:21" x14ac:dyDescent="0.25">
      <c r="B45">
        <f t="shared" si="3"/>
        <v>26</v>
      </c>
      <c r="C45" s="6">
        <f t="shared" si="4"/>
        <v>45658</v>
      </c>
      <c r="D45">
        <f t="shared" si="0"/>
        <v>31</v>
      </c>
      <c r="E45" s="1">
        <f t="shared" ref="E45:E108" si="10">IF(C45=" "," ",E44-G45)</f>
        <v>783333.33333333232</v>
      </c>
      <c r="F45" s="1">
        <f t="shared" si="9"/>
        <v>30521.68949771687</v>
      </c>
      <c r="G45" s="1">
        <f t="shared" si="1"/>
        <v>8333.3333333333339</v>
      </c>
      <c r="H45" s="1">
        <f t="shared" si="2"/>
        <v>22188.356164383535</v>
      </c>
      <c r="I45">
        <f t="shared" si="6"/>
        <v>0</v>
      </c>
      <c r="U45" s="3" t="str">
        <f>IF(B44=$D$3,XIRR($F$19:F44,$C$19:C44)," ")</f>
        <v xml:space="preserve"> </v>
      </c>
    </row>
    <row r="46" spans="2:21" x14ac:dyDescent="0.25">
      <c r="B46">
        <f t="shared" si="3"/>
        <v>27</v>
      </c>
      <c r="C46" s="6">
        <f t="shared" si="4"/>
        <v>45689</v>
      </c>
      <c r="D46">
        <f t="shared" si="0"/>
        <v>31</v>
      </c>
      <c r="E46" s="1">
        <f t="shared" si="10"/>
        <v>774999.99999999895</v>
      </c>
      <c r="F46" s="1">
        <f t="shared" si="9"/>
        <v>30288.127853881248</v>
      </c>
      <c r="G46" s="1">
        <f t="shared" si="1"/>
        <v>8333.3333333333339</v>
      </c>
      <c r="H46" s="1">
        <f t="shared" si="2"/>
        <v>21954.794520547915</v>
      </c>
      <c r="I46">
        <f t="shared" si="6"/>
        <v>0</v>
      </c>
      <c r="U46" s="3" t="str">
        <f>IF(B45=$D$3,XIRR($F$19:F45,$C$19:C45)," ")</f>
        <v xml:space="preserve"> </v>
      </c>
    </row>
    <row r="47" spans="2:21" x14ac:dyDescent="0.25">
      <c r="B47">
        <f t="shared" si="3"/>
        <v>28</v>
      </c>
      <c r="C47" s="6">
        <f t="shared" si="4"/>
        <v>45717</v>
      </c>
      <c r="D47">
        <f t="shared" si="0"/>
        <v>28</v>
      </c>
      <c r="E47" s="1">
        <f t="shared" si="10"/>
        <v>766666.66666666558</v>
      </c>
      <c r="F47" s="1">
        <f t="shared" si="9"/>
        <v>27952.511415525092</v>
      </c>
      <c r="G47" s="1">
        <f t="shared" si="1"/>
        <v>8333.3333333333339</v>
      </c>
      <c r="H47" s="1">
        <f t="shared" si="2"/>
        <v>19619.178082191756</v>
      </c>
      <c r="I47">
        <f t="shared" si="6"/>
        <v>0</v>
      </c>
      <c r="U47" s="3" t="str">
        <f>IF(B46=$D$3,XIRR($F$19:F46,$C$19:C46)," ")</f>
        <v xml:space="preserve"> </v>
      </c>
    </row>
    <row r="48" spans="2:21" x14ac:dyDescent="0.25">
      <c r="B48">
        <f t="shared" si="3"/>
        <v>29</v>
      </c>
      <c r="C48" s="6">
        <f t="shared" si="4"/>
        <v>45748</v>
      </c>
      <c r="D48">
        <f t="shared" si="0"/>
        <v>31</v>
      </c>
      <c r="E48" s="1">
        <f t="shared" si="10"/>
        <v>758333.33333333221</v>
      </c>
      <c r="F48" s="1">
        <f t="shared" si="9"/>
        <v>29821.004566210016</v>
      </c>
      <c r="G48" s="1">
        <f t="shared" si="1"/>
        <v>8333.3333333333339</v>
      </c>
      <c r="H48" s="1">
        <f t="shared" si="2"/>
        <v>21487.671232876681</v>
      </c>
      <c r="I48">
        <f t="shared" si="6"/>
        <v>0</v>
      </c>
      <c r="U48" s="3" t="str">
        <f>IF(B47=$D$3,XIRR($F$19:F47,$C$19:C47)," ")</f>
        <v xml:space="preserve"> </v>
      </c>
    </row>
    <row r="49" spans="2:21" x14ac:dyDescent="0.25">
      <c r="B49">
        <f t="shared" si="3"/>
        <v>30</v>
      </c>
      <c r="C49" s="6">
        <f t="shared" si="4"/>
        <v>45778</v>
      </c>
      <c r="D49">
        <f t="shared" si="0"/>
        <v>30</v>
      </c>
      <c r="E49" s="1">
        <f t="shared" si="10"/>
        <v>749999.99999999884</v>
      </c>
      <c r="F49" s="1">
        <f t="shared" si="9"/>
        <v>28901.826484018238</v>
      </c>
      <c r="G49" s="1">
        <f t="shared" si="1"/>
        <v>8333.3333333333339</v>
      </c>
      <c r="H49" s="1">
        <f t="shared" si="2"/>
        <v>20568.493150684903</v>
      </c>
      <c r="I49">
        <f t="shared" si="6"/>
        <v>0</v>
      </c>
      <c r="U49" s="3" t="str">
        <f>IF(B48=$D$3,XIRR($F$19:F48,$C$19:C48)," ")</f>
        <v xml:space="preserve"> </v>
      </c>
    </row>
    <row r="50" spans="2:21" x14ac:dyDescent="0.25">
      <c r="B50">
        <f t="shared" si="3"/>
        <v>31</v>
      </c>
      <c r="C50" s="6">
        <f t="shared" si="4"/>
        <v>45809</v>
      </c>
      <c r="D50">
        <f t="shared" si="0"/>
        <v>31</v>
      </c>
      <c r="E50" s="1">
        <f t="shared" si="10"/>
        <v>741666.66666666546</v>
      </c>
      <c r="F50" s="1">
        <f t="shared" si="9"/>
        <v>29353.881278538778</v>
      </c>
      <c r="G50" s="1">
        <f t="shared" si="1"/>
        <v>8333.3333333333339</v>
      </c>
      <c r="H50" s="1">
        <f t="shared" si="2"/>
        <v>21020.547945205446</v>
      </c>
      <c r="I50">
        <f t="shared" si="6"/>
        <v>0</v>
      </c>
      <c r="U50" s="3" t="str">
        <f>IF(B49=$D$3,XIRR($F$19:F49,$C$19:C49)," ")</f>
        <v xml:space="preserve"> </v>
      </c>
    </row>
    <row r="51" spans="2:21" x14ac:dyDescent="0.25">
      <c r="B51">
        <f t="shared" si="3"/>
        <v>32</v>
      </c>
      <c r="C51" s="6">
        <f t="shared" si="4"/>
        <v>45839</v>
      </c>
      <c r="D51">
        <f t="shared" si="0"/>
        <v>30</v>
      </c>
      <c r="E51" s="1">
        <f t="shared" si="10"/>
        <v>733333.33333333209</v>
      </c>
      <c r="F51" s="1">
        <f t="shared" si="9"/>
        <v>28449.771689497684</v>
      </c>
      <c r="G51" s="1">
        <f t="shared" si="1"/>
        <v>8333.3333333333339</v>
      </c>
      <c r="H51" s="1">
        <f t="shared" si="2"/>
        <v>20116.438356164352</v>
      </c>
      <c r="I51">
        <f t="shared" si="6"/>
        <v>0</v>
      </c>
      <c r="U51" s="3" t="str">
        <f>IF(B50=$D$3,XIRR($F$19:F50,$C$19:C50)," ")</f>
        <v xml:space="preserve"> </v>
      </c>
    </row>
    <row r="52" spans="2:21" x14ac:dyDescent="0.25">
      <c r="B52">
        <f t="shared" si="3"/>
        <v>33</v>
      </c>
      <c r="C52" s="6">
        <f t="shared" si="4"/>
        <v>45870</v>
      </c>
      <c r="D52">
        <f t="shared" si="0"/>
        <v>31</v>
      </c>
      <c r="E52" s="1">
        <f t="shared" si="10"/>
        <v>724999.99999999872</v>
      </c>
      <c r="F52" s="1">
        <f t="shared" si="9"/>
        <v>28886.757990867547</v>
      </c>
      <c r="G52" s="1">
        <f t="shared" si="1"/>
        <v>8333.3333333333339</v>
      </c>
      <c r="H52" s="1">
        <f t="shared" si="2"/>
        <v>20553.424657534211</v>
      </c>
      <c r="I52">
        <f t="shared" si="6"/>
        <v>0</v>
      </c>
      <c r="U52" s="3" t="str">
        <f>IF(B51=$D$3,XIRR($F$19:F51,$C$19:C51)," ")</f>
        <v xml:space="preserve"> </v>
      </c>
    </row>
    <row r="53" spans="2:21" x14ac:dyDescent="0.25">
      <c r="B53">
        <f t="shared" si="3"/>
        <v>34</v>
      </c>
      <c r="C53" s="6">
        <f t="shared" si="4"/>
        <v>45901</v>
      </c>
      <c r="D53">
        <f t="shared" si="0"/>
        <v>31</v>
      </c>
      <c r="E53" s="1">
        <f t="shared" si="10"/>
        <v>716666.66666666535</v>
      </c>
      <c r="F53" s="1">
        <f t="shared" si="9"/>
        <v>28653.196347031932</v>
      </c>
      <c r="G53" s="1">
        <f t="shared" si="1"/>
        <v>8333.3333333333339</v>
      </c>
      <c r="H53" s="1">
        <f t="shared" si="2"/>
        <v>20319.863013698596</v>
      </c>
      <c r="I53">
        <f t="shared" si="6"/>
        <v>0</v>
      </c>
      <c r="U53" s="3" t="str">
        <f>IF(B52=$D$3,XIRR($F$19:F52,$C$19:C52)," ")</f>
        <v xml:space="preserve"> </v>
      </c>
    </row>
    <row r="54" spans="2:21" x14ac:dyDescent="0.25">
      <c r="B54">
        <f t="shared" si="3"/>
        <v>35</v>
      </c>
      <c r="C54" s="6">
        <f t="shared" si="4"/>
        <v>45931</v>
      </c>
      <c r="D54">
        <f t="shared" si="0"/>
        <v>30</v>
      </c>
      <c r="E54" s="1">
        <f t="shared" si="10"/>
        <v>708333.33333333198</v>
      </c>
      <c r="F54" s="1">
        <f t="shared" si="9"/>
        <v>27771.689497716863</v>
      </c>
      <c r="G54" s="1">
        <f t="shared" si="1"/>
        <v>8333.3333333333339</v>
      </c>
      <c r="H54" s="1">
        <f t="shared" si="2"/>
        <v>19438.356164383527</v>
      </c>
      <c r="I54">
        <f t="shared" si="6"/>
        <v>0</v>
      </c>
      <c r="U54" s="3" t="str">
        <f>IF(B53=$D$3,XIRR($F$19:F53,$C$19:C53)," ")</f>
        <v xml:space="preserve"> </v>
      </c>
    </row>
    <row r="55" spans="2:21" x14ac:dyDescent="0.25">
      <c r="B55">
        <f t="shared" si="3"/>
        <v>36</v>
      </c>
      <c r="C55" s="6">
        <f t="shared" si="4"/>
        <v>45962</v>
      </c>
      <c r="D55">
        <f t="shared" si="0"/>
        <v>31</v>
      </c>
      <c r="E55" s="1">
        <f t="shared" si="10"/>
        <v>699999.9999999986</v>
      </c>
      <c r="F55" s="1">
        <f t="shared" si="9"/>
        <v>34186.073059360693</v>
      </c>
      <c r="G55" s="1">
        <f t="shared" si="1"/>
        <v>8333.3333333333339</v>
      </c>
      <c r="H55" s="1">
        <f t="shared" si="2"/>
        <v>19852.739726027357</v>
      </c>
      <c r="I55">
        <f t="shared" si="6"/>
        <v>0</v>
      </c>
      <c r="Q55" s="1">
        <f>IF(C55=" "," ",$D$9*$D$8+$D$10*E55)</f>
        <v>6000</v>
      </c>
      <c r="U55" s="3" t="str">
        <f>IF(B54=$D$3,XIRR($F$19:F54,$C$19:C54)," ")</f>
        <v xml:space="preserve"> </v>
      </c>
    </row>
    <row r="56" spans="2:21" x14ac:dyDescent="0.25">
      <c r="B56">
        <f>IF(C56 =" "," ",B55+1)</f>
        <v>37</v>
      </c>
      <c r="C56" s="6">
        <f t="shared" si="4"/>
        <v>45992</v>
      </c>
      <c r="D56">
        <f>IF(C56=" "," ",(C56-C55))</f>
        <v>30</v>
      </c>
      <c r="E56" s="1">
        <f t="shared" si="10"/>
        <v>691666.66666666523</v>
      </c>
      <c r="F56" s="1">
        <f t="shared" si="9"/>
        <v>27319.634703196309</v>
      </c>
      <c r="G56" s="1">
        <f t="shared" si="1"/>
        <v>8333.3333333333339</v>
      </c>
      <c r="H56" s="1">
        <f t="shared" si="2"/>
        <v>18986.301369862977</v>
      </c>
      <c r="I56">
        <f t="shared" si="6"/>
        <v>0</v>
      </c>
      <c r="U56" s="3" t="str">
        <f>IF(B55=$D$3,XIRR($F$19:F55,$C$19:C55)," ")</f>
        <v xml:space="preserve"> </v>
      </c>
    </row>
    <row r="57" spans="2:21" x14ac:dyDescent="0.25">
      <c r="B57">
        <f t="shared" ref="B57:B120" si="11">IF(C57 =" "," ",B56+1)</f>
        <v>38</v>
      </c>
      <c r="C57" s="6">
        <f t="shared" si="4"/>
        <v>46023</v>
      </c>
      <c r="D57">
        <f t="shared" ref="D57:D120" si="12">IF(C57=" "," ",(C57-C56))</f>
        <v>31</v>
      </c>
      <c r="E57" s="1">
        <f t="shared" si="10"/>
        <v>683333.33333333186</v>
      </c>
      <c r="F57" s="1">
        <f t="shared" si="9"/>
        <v>27718.949771689455</v>
      </c>
      <c r="G57" s="1">
        <f t="shared" si="1"/>
        <v>8333.3333333333339</v>
      </c>
      <c r="H57" s="1">
        <f t="shared" si="2"/>
        <v>19385.616438356123</v>
      </c>
      <c r="I57">
        <f t="shared" si="6"/>
        <v>0</v>
      </c>
      <c r="U57" s="3" t="str">
        <f>IF(B56=$D$3,XIRR($F$19:F56,$C$19:C56)," ")</f>
        <v xml:space="preserve"> </v>
      </c>
    </row>
    <row r="58" spans="2:21" x14ac:dyDescent="0.25">
      <c r="B58">
        <f t="shared" si="11"/>
        <v>39</v>
      </c>
      <c r="C58" s="6">
        <f t="shared" si="4"/>
        <v>46054</v>
      </c>
      <c r="D58">
        <f t="shared" si="12"/>
        <v>31</v>
      </c>
      <c r="E58" s="1">
        <f t="shared" si="10"/>
        <v>674999.99999999849</v>
      </c>
      <c r="F58" s="1">
        <f t="shared" si="9"/>
        <v>27485.388127853839</v>
      </c>
      <c r="G58" s="1">
        <f t="shared" si="1"/>
        <v>8333.3333333333339</v>
      </c>
      <c r="H58" s="1">
        <f t="shared" si="2"/>
        <v>19152.054794520507</v>
      </c>
      <c r="I58">
        <f t="shared" si="6"/>
        <v>0</v>
      </c>
      <c r="U58" s="3" t="str">
        <f>IF(B57=$D$3,XIRR($F$19:F57,$C$19:C57)," ")</f>
        <v xml:space="preserve"> </v>
      </c>
    </row>
    <row r="59" spans="2:21" x14ac:dyDescent="0.25">
      <c r="B59">
        <f t="shared" si="11"/>
        <v>40</v>
      </c>
      <c r="C59" s="6">
        <f t="shared" si="4"/>
        <v>46082</v>
      </c>
      <c r="D59">
        <f t="shared" si="12"/>
        <v>28</v>
      </c>
      <c r="E59" s="1">
        <f t="shared" si="10"/>
        <v>666666.66666666511</v>
      </c>
      <c r="F59" s="1">
        <f t="shared" si="9"/>
        <v>25421.004566210009</v>
      </c>
      <c r="G59" s="1">
        <f t="shared" si="1"/>
        <v>8333.3333333333339</v>
      </c>
      <c r="H59" s="1">
        <f t="shared" si="2"/>
        <v>17087.671232876673</v>
      </c>
      <c r="I59">
        <f t="shared" si="6"/>
        <v>0</v>
      </c>
      <c r="U59" s="3" t="str">
        <f>IF(B58=$D$3,XIRR($F$19:F58,$C$19:C58)," ")</f>
        <v xml:space="preserve"> </v>
      </c>
    </row>
    <row r="60" spans="2:21" x14ac:dyDescent="0.25">
      <c r="B60">
        <f t="shared" si="11"/>
        <v>41</v>
      </c>
      <c r="C60" s="6">
        <f t="shared" si="4"/>
        <v>46113</v>
      </c>
      <c r="D60">
        <f t="shared" si="12"/>
        <v>31</v>
      </c>
      <c r="E60" s="1">
        <f t="shared" si="10"/>
        <v>658333.33333333174</v>
      </c>
      <c r="F60" s="1">
        <f t="shared" si="9"/>
        <v>27018.264840182608</v>
      </c>
      <c r="G60" s="1">
        <f t="shared" si="1"/>
        <v>8333.3333333333339</v>
      </c>
      <c r="H60" s="1">
        <f t="shared" si="2"/>
        <v>18684.931506849276</v>
      </c>
      <c r="I60">
        <f t="shared" si="6"/>
        <v>0</v>
      </c>
      <c r="U60" s="3" t="str">
        <f>IF(B59=$D$3,XIRR($F$19:F59,$C$19:C59)," ")</f>
        <v xml:space="preserve"> </v>
      </c>
    </row>
    <row r="61" spans="2:21" x14ac:dyDescent="0.25">
      <c r="B61">
        <f t="shared" si="11"/>
        <v>42</v>
      </c>
      <c r="C61" s="6">
        <f t="shared" si="4"/>
        <v>46143</v>
      </c>
      <c r="D61">
        <f t="shared" si="12"/>
        <v>30</v>
      </c>
      <c r="E61" s="1">
        <f t="shared" si="10"/>
        <v>649999.99999999837</v>
      </c>
      <c r="F61" s="1">
        <f t="shared" si="9"/>
        <v>26189.497716894934</v>
      </c>
      <c r="G61" s="1">
        <f t="shared" si="1"/>
        <v>8333.3333333333339</v>
      </c>
      <c r="H61" s="1">
        <f t="shared" si="2"/>
        <v>17856.164383561601</v>
      </c>
      <c r="I61">
        <f t="shared" si="6"/>
        <v>0</v>
      </c>
      <c r="U61" s="3" t="str">
        <f>IF(B60=$D$3,XIRR($F$19:F60,$C$19:C60)," ")</f>
        <v xml:space="preserve"> </v>
      </c>
    </row>
    <row r="62" spans="2:21" x14ac:dyDescent="0.25">
      <c r="B62">
        <f t="shared" si="11"/>
        <v>43</v>
      </c>
      <c r="C62" s="6">
        <f t="shared" si="4"/>
        <v>46174</v>
      </c>
      <c r="D62">
        <f t="shared" si="12"/>
        <v>31</v>
      </c>
      <c r="E62" s="1">
        <f t="shared" si="10"/>
        <v>641666.666666665</v>
      </c>
      <c r="F62" s="1">
        <f t="shared" si="9"/>
        <v>26551.14155251137</v>
      </c>
      <c r="G62" s="1">
        <f t="shared" si="1"/>
        <v>8333.3333333333339</v>
      </c>
      <c r="H62" s="1">
        <f t="shared" si="2"/>
        <v>18217.808219178038</v>
      </c>
      <c r="I62">
        <f t="shared" si="6"/>
        <v>0</v>
      </c>
      <c r="U62" s="3" t="str">
        <f>IF(B61=$D$3,XIRR($F$19:F61,$C$19:C61)," ")</f>
        <v xml:space="preserve"> </v>
      </c>
    </row>
    <row r="63" spans="2:21" x14ac:dyDescent="0.25">
      <c r="B63">
        <f t="shared" si="11"/>
        <v>44</v>
      </c>
      <c r="C63" s="6">
        <f t="shared" si="4"/>
        <v>46204</v>
      </c>
      <c r="D63">
        <f t="shared" si="12"/>
        <v>30</v>
      </c>
      <c r="E63" s="1">
        <f t="shared" si="10"/>
        <v>633333.33333333163</v>
      </c>
      <c r="F63" s="1">
        <f t="shared" si="9"/>
        <v>25737.442922374386</v>
      </c>
      <c r="G63" s="1">
        <f t="shared" si="1"/>
        <v>8333.3333333333339</v>
      </c>
      <c r="H63" s="1">
        <f t="shared" si="2"/>
        <v>17404.109589041051</v>
      </c>
      <c r="I63">
        <f t="shared" si="6"/>
        <v>0</v>
      </c>
      <c r="U63" s="3" t="str">
        <f>IF(B62=$D$3,XIRR($F$19:F62,$C$19:C62)," ")</f>
        <v xml:space="preserve"> </v>
      </c>
    </row>
    <row r="64" spans="2:21" x14ac:dyDescent="0.25">
      <c r="B64">
        <f t="shared" si="11"/>
        <v>45</v>
      </c>
      <c r="C64" s="6">
        <f t="shared" si="4"/>
        <v>46235</v>
      </c>
      <c r="D64">
        <f t="shared" si="12"/>
        <v>31</v>
      </c>
      <c r="E64" s="1">
        <f t="shared" si="10"/>
        <v>624999.99999999825</v>
      </c>
      <c r="F64" s="1">
        <f t="shared" si="9"/>
        <v>26084.018264840139</v>
      </c>
      <c r="G64" s="1">
        <f t="shared" si="1"/>
        <v>8333.3333333333339</v>
      </c>
      <c r="H64" s="1">
        <f t="shared" si="2"/>
        <v>17750.684931506803</v>
      </c>
      <c r="I64">
        <f t="shared" si="6"/>
        <v>0</v>
      </c>
      <c r="U64" s="3" t="str">
        <f>IF(B63=$D$3,XIRR($F$19:F63,$C$19:C63)," ")</f>
        <v xml:space="preserve"> </v>
      </c>
    </row>
    <row r="65" spans="2:21" x14ac:dyDescent="0.25">
      <c r="B65">
        <f t="shared" si="11"/>
        <v>46</v>
      </c>
      <c r="C65" s="6">
        <f t="shared" si="4"/>
        <v>46266</v>
      </c>
      <c r="D65">
        <f t="shared" si="12"/>
        <v>31</v>
      </c>
      <c r="E65" s="1">
        <f t="shared" si="10"/>
        <v>616666.66666666488</v>
      </c>
      <c r="F65" s="1">
        <f t="shared" si="9"/>
        <v>25850.456621004523</v>
      </c>
      <c r="G65" s="1">
        <f t="shared" si="1"/>
        <v>8333.3333333333339</v>
      </c>
      <c r="H65" s="1">
        <f t="shared" si="2"/>
        <v>17517.123287671187</v>
      </c>
      <c r="I65">
        <f t="shared" si="6"/>
        <v>0</v>
      </c>
      <c r="U65" s="3" t="str">
        <f>IF(B64=$D$3,XIRR($F$19:F64,$C$19:C64)," ")</f>
        <v xml:space="preserve"> </v>
      </c>
    </row>
    <row r="66" spans="2:21" x14ac:dyDescent="0.25">
      <c r="B66">
        <f t="shared" si="11"/>
        <v>47</v>
      </c>
      <c r="C66" s="6">
        <f t="shared" si="4"/>
        <v>46296</v>
      </c>
      <c r="D66">
        <f t="shared" si="12"/>
        <v>30</v>
      </c>
      <c r="E66" s="1">
        <f t="shared" si="10"/>
        <v>608333.33333333151</v>
      </c>
      <c r="F66" s="1">
        <f t="shared" si="9"/>
        <v>25059.360730593558</v>
      </c>
      <c r="G66" s="1">
        <f t="shared" si="1"/>
        <v>8333.3333333333339</v>
      </c>
      <c r="H66" s="1">
        <f t="shared" si="2"/>
        <v>16726.027397260226</v>
      </c>
      <c r="I66">
        <f t="shared" si="6"/>
        <v>0</v>
      </c>
      <c r="U66" s="3" t="str">
        <f>IF(B65=$D$3,XIRR($F$19:F65,$C$19:C65)," ")</f>
        <v xml:space="preserve"> </v>
      </c>
    </row>
    <row r="67" spans="2:21" x14ac:dyDescent="0.25">
      <c r="B67">
        <f t="shared" si="11"/>
        <v>48</v>
      </c>
      <c r="C67" s="6">
        <f t="shared" si="4"/>
        <v>46327</v>
      </c>
      <c r="D67">
        <f t="shared" si="12"/>
        <v>31</v>
      </c>
      <c r="E67" s="1">
        <f t="shared" si="10"/>
        <v>599999.99999999814</v>
      </c>
      <c r="F67" s="1">
        <f t="shared" si="9"/>
        <v>31383.333333333285</v>
      </c>
      <c r="G67" s="1">
        <f t="shared" si="1"/>
        <v>8333.3333333333339</v>
      </c>
      <c r="H67" s="1">
        <f t="shared" si="2"/>
        <v>17049.999999999953</v>
      </c>
      <c r="I67">
        <f t="shared" si="6"/>
        <v>0</v>
      </c>
      <c r="Q67" s="1">
        <f>IF(C67=" "," ",$D$9*$D$8+$D$10*E67)</f>
        <v>6000</v>
      </c>
      <c r="U67" s="3" t="str">
        <f>IF(B66=$D$3,XIRR($F$19:F66,$C$19:C66)," ")</f>
        <v xml:space="preserve"> </v>
      </c>
    </row>
    <row r="68" spans="2:21" x14ac:dyDescent="0.25">
      <c r="B68">
        <f t="shared" si="11"/>
        <v>49</v>
      </c>
      <c r="C68" s="6">
        <f t="shared" si="4"/>
        <v>46357</v>
      </c>
      <c r="D68">
        <f t="shared" si="12"/>
        <v>30</v>
      </c>
      <c r="E68" s="1">
        <f t="shared" si="10"/>
        <v>591666.66666666477</v>
      </c>
      <c r="F68" s="1">
        <f t="shared" si="9"/>
        <v>24607.305936073011</v>
      </c>
      <c r="G68" s="1">
        <f t="shared" si="1"/>
        <v>8333.3333333333339</v>
      </c>
      <c r="H68" s="1">
        <f t="shared" si="2"/>
        <v>16273.972602739675</v>
      </c>
      <c r="I68">
        <f t="shared" si="6"/>
        <v>0</v>
      </c>
      <c r="U68" s="3" t="str">
        <f>IF(B67=$D$3,XIRR($F$19:F67,$C$19:C67)," ")</f>
        <v xml:space="preserve"> </v>
      </c>
    </row>
    <row r="69" spans="2:21" x14ac:dyDescent="0.25">
      <c r="B69">
        <f t="shared" si="11"/>
        <v>50</v>
      </c>
      <c r="C69" s="6">
        <f t="shared" si="4"/>
        <v>46388</v>
      </c>
      <c r="D69">
        <f t="shared" si="12"/>
        <v>31</v>
      </c>
      <c r="E69" s="1">
        <f t="shared" si="10"/>
        <v>583333.33333333139</v>
      </c>
      <c r="F69" s="1">
        <f t="shared" si="9"/>
        <v>24916.210045662046</v>
      </c>
      <c r="G69" s="1">
        <f t="shared" si="1"/>
        <v>8333.3333333333339</v>
      </c>
      <c r="H69" s="1">
        <f t="shared" si="2"/>
        <v>16582.876712328714</v>
      </c>
      <c r="I69">
        <f t="shared" si="6"/>
        <v>0</v>
      </c>
      <c r="U69" s="3" t="str">
        <f>IF(B68=$D$3,XIRR($F$19:F68,$C$19:C68)," ")</f>
        <v xml:space="preserve"> </v>
      </c>
    </row>
    <row r="70" spans="2:21" x14ac:dyDescent="0.25">
      <c r="B70">
        <f t="shared" si="11"/>
        <v>51</v>
      </c>
      <c r="C70" s="6">
        <f t="shared" si="4"/>
        <v>46419</v>
      </c>
      <c r="D70">
        <f t="shared" si="12"/>
        <v>31</v>
      </c>
      <c r="E70" s="1">
        <f t="shared" si="10"/>
        <v>574999.99999999802</v>
      </c>
      <c r="F70" s="1">
        <f t="shared" si="9"/>
        <v>24682.648401826431</v>
      </c>
      <c r="G70" s="1">
        <f t="shared" si="1"/>
        <v>8333.3333333333339</v>
      </c>
      <c r="H70" s="1">
        <f t="shared" si="2"/>
        <v>16349.315068493097</v>
      </c>
      <c r="I70">
        <f t="shared" si="6"/>
        <v>0</v>
      </c>
      <c r="U70" s="3" t="str">
        <f>IF(B69=$D$3,XIRR($F$19:F69,$C$19:C69)," ")</f>
        <v xml:space="preserve"> </v>
      </c>
    </row>
    <row r="71" spans="2:21" x14ac:dyDescent="0.25">
      <c r="B71">
        <f t="shared" si="11"/>
        <v>52</v>
      </c>
      <c r="C71" s="6">
        <f t="shared" si="4"/>
        <v>46447</v>
      </c>
      <c r="D71">
        <f t="shared" si="12"/>
        <v>28</v>
      </c>
      <c r="E71" s="1">
        <f t="shared" si="10"/>
        <v>566666.66666666465</v>
      </c>
      <c r="F71" s="1">
        <f t="shared" si="9"/>
        <v>22889.49771689493</v>
      </c>
      <c r="G71" s="1">
        <f t="shared" si="1"/>
        <v>8333.3333333333339</v>
      </c>
      <c r="H71" s="1">
        <f t="shared" si="2"/>
        <v>14556.164383561596</v>
      </c>
      <c r="I71">
        <f t="shared" si="6"/>
        <v>0</v>
      </c>
      <c r="U71" s="3" t="str">
        <f>IF(B70=$D$3,XIRR($F$19:F70,$C$19:C70)," ")</f>
        <v xml:space="preserve"> </v>
      </c>
    </row>
    <row r="72" spans="2:21" x14ac:dyDescent="0.25">
      <c r="B72">
        <f t="shared" si="11"/>
        <v>53</v>
      </c>
      <c r="C72" s="6">
        <f t="shared" si="4"/>
        <v>46478</v>
      </c>
      <c r="D72">
        <f t="shared" si="12"/>
        <v>31</v>
      </c>
      <c r="E72" s="1">
        <f t="shared" si="10"/>
        <v>558333.33333333128</v>
      </c>
      <c r="F72" s="1">
        <f t="shared" si="9"/>
        <v>24215.525114155196</v>
      </c>
      <c r="G72" s="1">
        <f t="shared" si="1"/>
        <v>8333.3333333333339</v>
      </c>
      <c r="H72" s="1">
        <f t="shared" si="2"/>
        <v>15882.191780821862</v>
      </c>
      <c r="I72">
        <f t="shared" si="6"/>
        <v>0</v>
      </c>
      <c r="U72" s="3" t="str">
        <f>IF(B71=$D$3,XIRR($F$19:F71,$C$19:C71)," ")</f>
        <v xml:space="preserve"> </v>
      </c>
    </row>
    <row r="73" spans="2:21" x14ac:dyDescent="0.25">
      <c r="B73">
        <f t="shared" si="11"/>
        <v>54</v>
      </c>
      <c r="C73" s="6">
        <f t="shared" si="4"/>
        <v>46508</v>
      </c>
      <c r="D73">
        <f t="shared" si="12"/>
        <v>30</v>
      </c>
      <c r="E73" s="1">
        <f t="shared" si="10"/>
        <v>549999.9999999979</v>
      </c>
      <c r="F73" s="1">
        <f t="shared" si="9"/>
        <v>23477.168949771636</v>
      </c>
      <c r="G73" s="1">
        <f t="shared" si="1"/>
        <v>8333.3333333333339</v>
      </c>
      <c r="H73" s="1">
        <f t="shared" si="2"/>
        <v>15143.8356164383</v>
      </c>
      <c r="I73">
        <f t="shared" si="6"/>
        <v>0</v>
      </c>
      <c r="U73" s="3" t="str">
        <f>IF(B72=$D$3,XIRR($F$19:F72,$C$19:C72)," ")</f>
        <v xml:space="preserve"> </v>
      </c>
    </row>
    <row r="74" spans="2:21" x14ac:dyDescent="0.25">
      <c r="B74">
        <f t="shared" si="11"/>
        <v>55</v>
      </c>
      <c r="C74" s="6">
        <f t="shared" si="4"/>
        <v>46539</v>
      </c>
      <c r="D74">
        <f t="shared" si="12"/>
        <v>31</v>
      </c>
      <c r="E74" s="1">
        <f t="shared" si="10"/>
        <v>541666.66666666453</v>
      </c>
      <c r="F74" s="1">
        <f t="shared" si="9"/>
        <v>23748.401826483961</v>
      </c>
      <c r="G74" s="1">
        <f t="shared" si="1"/>
        <v>8333.3333333333339</v>
      </c>
      <c r="H74" s="1">
        <f t="shared" si="2"/>
        <v>15415.068493150629</v>
      </c>
      <c r="I74">
        <f t="shared" si="6"/>
        <v>0</v>
      </c>
      <c r="U74" s="3" t="str">
        <f>IF(B73=$D$3,XIRR($F$19:F73,$C$19:C73)," ")</f>
        <v xml:space="preserve"> </v>
      </c>
    </row>
    <row r="75" spans="2:21" x14ac:dyDescent="0.25">
      <c r="B75">
        <f t="shared" si="11"/>
        <v>56</v>
      </c>
      <c r="C75" s="6">
        <f t="shared" si="4"/>
        <v>46569</v>
      </c>
      <c r="D75">
        <f t="shared" si="12"/>
        <v>30</v>
      </c>
      <c r="E75" s="1">
        <f t="shared" si="10"/>
        <v>533333.33333333116</v>
      </c>
      <c r="F75" s="1">
        <f t="shared" si="9"/>
        <v>23025.114155251085</v>
      </c>
      <c r="G75" s="1">
        <f t="shared" si="1"/>
        <v>8333.3333333333339</v>
      </c>
      <c r="H75" s="1">
        <f t="shared" si="2"/>
        <v>14691.780821917751</v>
      </c>
      <c r="I75">
        <f t="shared" si="6"/>
        <v>0</v>
      </c>
      <c r="U75" s="3" t="str">
        <f>IF(B74=$D$3,XIRR($F$19:F74,$C$19:C74)," ")</f>
        <v xml:space="preserve"> </v>
      </c>
    </row>
    <row r="76" spans="2:21" x14ac:dyDescent="0.25">
      <c r="B76">
        <f t="shared" si="11"/>
        <v>57</v>
      </c>
      <c r="C76" s="6">
        <f t="shared" si="4"/>
        <v>46600</v>
      </c>
      <c r="D76">
        <f t="shared" si="12"/>
        <v>31</v>
      </c>
      <c r="E76" s="1">
        <f t="shared" si="10"/>
        <v>524999.99999999779</v>
      </c>
      <c r="F76" s="1">
        <f t="shared" si="9"/>
        <v>23281.278538812727</v>
      </c>
      <c r="G76" s="1">
        <f t="shared" si="1"/>
        <v>8333.3333333333339</v>
      </c>
      <c r="H76" s="1">
        <f t="shared" si="2"/>
        <v>14947.945205479393</v>
      </c>
      <c r="I76">
        <f t="shared" si="6"/>
        <v>0</v>
      </c>
      <c r="U76" s="3" t="str">
        <f>IF(B75=$D$3,XIRR($F$19:F75,$C$19:C75)," ")</f>
        <v xml:space="preserve"> </v>
      </c>
    </row>
    <row r="77" spans="2:21" x14ac:dyDescent="0.25">
      <c r="B77">
        <f t="shared" si="11"/>
        <v>58</v>
      </c>
      <c r="C77" s="6">
        <f t="shared" si="4"/>
        <v>46631</v>
      </c>
      <c r="D77">
        <f t="shared" si="12"/>
        <v>31</v>
      </c>
      <c r="E77" s="1">
        <f t="shared" si="10"/>
        <v>516666.66666666447</v>
      </c>
      <c r="F77" s="1">
        <f t="shared" si="9"/>
        <v>23047.716894977108</v>
      </c>
      <c r="G77" s="1">
        <f t="shared" si="1"/>
        <v>8333.3333333333339</v>
      </c>
      <c r="H77" s="1">
        <f t="shared" si="2"/>
        <v>14714.383561643774</v>
      </c>
      <c r="I77">
        <f t="shared" si="6"/>
        <v>0</v>
      </c>
      <c r="U77" s="3" t="str">
        <f>IF(B76=$D$3,XIRR($F$19:F76,$C$19:C76)," ")</f>
        <v xml:space="preserve"> </v>
      </c>
    </row>
    <row r="78" spans="2:21" x14ac:dyDescent="0.25">
      <c r="B78">
        <f t="shared" si="11"/>
        <v>59</v>
      </c>
      <c r="C78" s="6">
        <f t="shared" si="4"/>
        <v>46661</v>
      </c>
      <c r="D78">
        <f t="shared" si="12"/>
        <v>30</v>
      </c>
      <c r="E78" s="1">
        <f t="shared" si="10"/>
        <v>508333.33333333116</v>
      </c>
      <c r="F78" s="1">
        <f t="shared" si="9"/>
        <v>22347.031963470261</v>
      </c>
      <c r="G78" s="1">
        <f t="shared" si="1"/>
        <v>8333.3333333333339</v>
      </c>
      <c r="H78" s="1">
        <f t="shared" si="2"/>
        <v>14013.698630136927</v>
      </c>
      <c r="I78">
        <f t="shared" si="6"/>
        <v>0</v>
      </c>
      <c r="U78" s="3" t="str">
        <f>IF(B77=$D$3,XIRR($F$19:F77,$C$19:C77)," ")</f>
        <v xml:space="preserve"> </v>
      </c>
    </row>
    <row r="79" spans="2:21" x14ac:dyDescent="0.25">
      <c r="B79">
        <f t="shared" si="11"/>
        <v>60</v>
      </c>
      <c r="C79" s="6">
        <f t="shared" si="4"/>
        <v>46692</v>
      </c>
      <c r="D79">
        <f t="shared" si="12"/>
        <v>31</v>
      </c>
      <c r="E79" s="1">
        <f t="shared" si="10"/>
        <v>499999.99999999785</v>
      </c>
      <c r="F79" s="1">
        <f t="shared" si="9"/>
        <v>28580.593607305877</v>
      </c>
      <c r="G79" s="1">
        <f t="shared" si="1"/>
        <v>8333.3333333333339</v>
      </c>
      <c r="H79" s="1">
        <f t="shared" si="2"/>
        <v>14247.260273972544</v>
      </c>
      <c r="I79">
        <f t="shared" si="6"/>
        <v>0</v>
      </c>
      <c r="Q79" s="1">
        <f>IF(C79=" "," ",$D$9*$D$8+$D$10*E79)</f>
        <v>6000</v>
      </c>
      <c r="U79" s="3" t="str">
        <f>IF(B78=$D$3,XIRR($F$19:F78,$C$19:C78)," ")</f>
        <v xml:space="preserve"> </v>
      </c>
    </row>
    <row r="80" spans="2:21" x14ac:dyDescent="0.25">
      <c r="B80">
        <f t="shared" si="11"/>
        <v>61</v>
      </c>
      <c r="C80" s="6">
        <f t="shared" si="4"/>
        <v>46722</v>
      </c>
      <c r="D80">
        <f t="shared" si="12"/>
        <v>30</v>
      </c>
      <c r="E80" s="1">
        <f t="shared" si="10"/>
        <v>491666.66666666453</v>
      </c>
      <c r="F80" s="1">
        <f t="shared" si="9"/>
        <v>21894.977168949714</v>
      </c>
      <c r="G80" s="1">
        <f t="shared" si="1"/>
        <v>8333.3333333333339</v>
      </c>
      <c r="H80" s="1">
        <f t="shared" si="2"/>
        <v>13561.643835616382</v>
      </c>
      <c r="I80">
        <f t="shared" si="6"/>
        <v>0</v>
      </c>
      <c r="U80" s="3" t="str">
        <f>IF(B79=$D$3,XIRR($F$19:F79,$C$19:C79)," ")</f>
        <v xml:space="preserve"> </v>
      </c>
    </row>
    <row r="81" spans="2:21" x14ac:dyDescent="0.25">
      <c r="B81">
        <f t="shared" si="11"/>
        <v>62</v>
      </c>
      <c r="C81" s="6">
        <f t="shared" si="4"/>
        <v>46753</v>
      </c>
      <c r="D81">
        <f t="shared" si="12"/>
        <v>31</v>
      </c>
      <c r="E81" s="1">
        <f t="shared" si="10"/>
        <v>483333.33333333122</v>
      </c>
      <c r="F81" s="1">
        <f t="shared" si="9"/>
        <v>22113.470319634645</v>
      </c>
      <c r="G81" s="1">
        <f t="shared" si="1"/>
        <v>8333.3333333333339</v>
      </c>
      <c r="H81" s="1">
        <f t="shared" si="2"/>
        <v>13780.136986301311</v>
      </c>
      <c r="I81">
        <f t="shared" si="6"/>
        <v>0</v>
      </c>
      <c r="U81" s="3" t="str">
        <f>IF(B80=$D$3,XIRR($F$19:F80,$C$19:C80)," ")</f>
        <v xml:space="preserve"> </v>
      </c>
    </row>
    <row r="82" spans="2:21" x14ac:dyDescent="0.25">
      <c r="B82">
        <f t="shared" si="11"/>
        <v>63</v>
      </c>
      <c r="C82" s="6">
        <f t="shared" si="4"/>
        <v>46784</v>
      </c>
      <c r="D82">
        <f t="shared" si="12"/>
        <v>31</v>
      </c>
      <c r="E82" s="1">
        <f t="shared" si="10"/>
        <v>474999.9999999979</v>
      </c>
      <c r="F82" s="1">
        <f t="shared" si="9"/>
        <v>21879.90867579903</v>
      </c>
      <c r="G82" s="1">
        <f t="shared" si="1"/>
        <v>8333.3333333333339</v>
      </c>
      <c r="H82" s="1">
        <f t="shared" si="2"/>
        <v>13546.575342465694</v>
      </c>
      <c r="I82">
        <f t="shared" si="6"/>
        <v>0</v>
      </c>
      <c r="U82" s="3" t="str">
        <f>IF(B81=$D$3,XIRR($F$19:F81,$C$19:C81)," ")</f>
        <v xml:space="preserve"> </v>
      </c>
    </row>
    <row r="83" spans="2:21" x14ac:dyDescent="0.25">
      <c r="B83">
        <f t="shared" si="11"/>
        <v>64</v>
      </c>
      <c r="C83" s="6">
        <f t="shared" si="4"/>
        <v>46813</v>
      </c>
      <c r="D83">
        <f t="shared" si="12"/>
        <v>29</v>
      </c>
      <c r="E83" s="1">
        <f t="shared" si="10"/>
        <v>466666.66666666459</v>
      </c>
      <c r="F83" s="1">
        <f t="shared" si="9"/>
        <v>20787.442922374372</v>
      </c>
      <c r="G83" s="1">
        <f t="shared" si="1"/>
        <v>8333.3333333333339</v>
      </c>
      <c r="H83" s="1">
        <f t="shared" si="2"/>
        <v>12454.10958904104</v>
      </c>
      <c r="I83">
        <f t="shared" si="6"/>
        <v>0</v>
      </c>
      <c r="U83" s="3" t="str">
        <f>IF(B82=$D$3,XIRR($F$19:F82,$C$19:C82)," ")</f>
        <v xml:space="preserve"> </v>
      </c>
    </row>
    <row r="84" spans="2:21" x14ac:dyDescent="0.25">
      <c r="B84">
        <f t="shared" si="11"/>
        <v>65</v>
      </c>
      <c r="C84" s="6">
        <f t="shared" si="4"/>
        <v>46844</v>
      </c>
      <c r="D84">
        <f t="shared" si="12"/>
        <v>31</v>
      </c>
      <c r="E84" s="1">
        <f t="shared" si="10"/>
        <v>458333.33333333128</v>
      </c>
      <c r="F84" s="1">
        <f t="shared" si="9"/>
        <v>21412.785388127799</v>
      </c>
      <c r="G84" s="1">
        <f t="shared" si="1"/>
        <v>8333.3333333333339</v>
      </c>
      <c r="H84" s="1">
        <f t="shared" si="2"/>
        <v>13079.452054794465</v>
      </c>
      <c r="I84">
        <f t="shared" si="6"/>
        <v>0</v>
      </c>
      <c r="U84" s="3" t="str">
        <f>IF(B83=$D$3,XIRR($F$19:F83,$C$19:C83)," ")</f>
        <v xml:space="preserve"> </v>
      </c>
    </row>
    <row r="85" spans="2:21" x14ac:dyDescent="0.25">
      <c r="B85">
        <f t="shared" si="11"/>
        <v>66</v>
      </c>
      <c r="C85" s="6">
        <f t="shared" si="4"/>
        <v>46874</v>
      </c>
      <c r="D85">
        <f t="shared" si="12"/>
        <v>30</v>
      </c>
      <c r="E85" s="1">
        <f t="shared" si="10"/>
        <v>449999.99999999796</v>
      </c>
      <c r="F85" s="1">
        <f t="shared" si="9"/>
        <v>20764.840182648346</v>
      </c>
      <c r="G85" s="1">
        <f t="shared" ref="G85:G138" si="13">IF(C85=" "," ",$D$4/$D$3)</f>
        <v>8333.3333333333339</v>
      </c>
      <c r="H85" s="1">
        <f t="shared" ref="H85:H138" si="14">IF(C85=" "," ",E84*$D$5*(C85-C84)/365)</f>
        <v>12431.506849315012</v>
      </c>
      <c r="I85">
        <f t="shared" si="6"/>
        <v>0</v>
      </c>
      <c r="U85" s="3" t="str">
        <f>IF(B84=$D$3,XIRR($F$19:F84,$C$19:C84)," ")</f>
        <v xml:space="preserve"> </v>
      </c>
    </row>
    <row r="86" spans="2:21" x14ac:dyDescent="0.25">
      <c r="B86">
        <f t="shared" si="11"/>
        <v>67</v>
      </c>
      <c r="C86" s="6">
        <f t="shared" ref="C86:C139" si="15">IF(B85&gt;=$D$3, " ", EDATE(C85,1))</f>
        <v>46905</v>
      </c>
      <c r="D86">
        <f t="shared" si="12"/>
        <v>31</v>
      </c>
      <c r="E86" s="1">
        <f t="shared" si="10"/>
        <v>441666.66666666465</v>
      </c>
      <c r="F86" s="1">
        <f t="shared" si="9"/>
        <v>20945.662100456568</v>
      </c>
      <c r="G86" s="1">
        <f t="shared" si="13"/>
        <v>8333.3333333333339</v>
      </c>
      <c r="H86" s="1">
        <f t="shared" si="14"/>
        <v>12612.328767123232</v>
      </c>
      <c r="I86">
        <f t="shared" ref="I86:I139" si="16">IF(C86=" "," ",IF($F$7="нет",$D$6*$D$4,($D$4*(1+$D$7))*$D$6))</f>
        <v>0</v>
      </c>
      <c r="U86" s="3" t="str">
        <f>IF(B85=$D$3,XIRR($F$19:F85,$C$19:C85)," ")</f>
        <v xml:space="preserve"> </v>
      </c>
    </row>
    <row r="87" spans="2:21" x14ac:dyDescent="0.25">
      <c r="B87">
        <f t="shared" si="11"/>
        <v>68</v>
      </c>
      <c r="C87" s="6">
        <f t="shared" si="15"/>
        <v>46935</v>
      </c>
      <c r="D87">
        <f t="shared" si="12"/>
        <v>30</v>
      </c>
      <c r="E87" s="1">
        <f t="shared" si="10"/>
        <v>433333.33333333133</v>
      </c>
      <c r="F87" s="1">
        <f t="shared" si="9"/>
        <v>20312.785388127799</v>
      </c>
      <c r="G87" s="1">
        <f t="shared" si="13"/>
        <v>8333.3333333333339</v>
      </c>
      <c r="H87" s="1">
        <f t="shared" si="14"/>
        <v>11979.452054794465</v>
      </c>
      <c r="I87">
        <f t="shared" si="16"/>
        <v>0</v>
      </c>
      <c r="U87" s="3" t="str">
        <f>IF(B86=$D$3,XIRR($F$19:F86,$C$19:C86)," ")</f>
        <v xml:space="preserve"> </v>
      </c>
    </row>
    <row r="88" spans="2:21" x14ac:dyDescent="0.25">
      <c r="B88">
        <f t="shared" si="11"/>
        <v>69</v>
      </c>
      <c r="C88" s="6">
        <f t="shared" si="15"/>
        <v>46966</v>
      </c>
      <c r="D88">
        <f t="shared" si="12"/>
        <v>31</v>
      </c>
      <c r="E88" s="1">
        <f t="shared" si="10"/>
        <v>424999.99999999802</v>
      </c>
      <c r="F88" s="1">
        <f t="shared" si="9"/>
        <v>20478.538812785337</v>
      </c>
      <c r="G88" s="1">
        <f t="shared" si="13"/>
        <v>8333.3333333333339</v>
      </c>
      <c r="H88" s="1">
        <f t="shared" si="14"/>
        <v>12145.205479452001</v>
      </c>
      <c r="I88">
        <f t="shared" si="16"/>
        <v>0</v>
      </c>
      <c r="U88" s="3" t="str">
        <f>IF(B87=$D$3,XIRR($F$19:F87,$C$19:C87)," ")</f>
        <v xml:space="preserve"> </v>
      </c>
    </row>
    <row r="89" spans="2:21" x14ac:dyDescent="0.25">
      <c r="B89">
        <f t="shared" si="11"/>
        <v>70</v>
      </c>
      <c r="C89" s="6">
        <f t="shared" si="15"/>
        <v>46997</v>
      </c>
      <c r="D89">
        <f t="shared" si="12"/>
        <v>31</v>
      </c>
      <c r="E89" s="1">
        <f t="shared" si="10"/>
        <v>416666.66666666471</v>
      </c>
      <c r="F89" s="1">
        <f t="shared" si="9"/>
        <v>20244.977168949721</v>
      </c>
      <c r="G89" s="1">
        <f t="shared" si="13"/>
        <v>8333.3333333333339</v>
      </c>
      <c r="H89" s="1">
        <f t="shared" si="14"/>
        <v>11911.643835616385</v>
      </c>
      <c r="I89">
        <f t="shared" si="16"/>
        <v>0</v>
      </c>
      <c r="U89" s="3" t="str">
        <f>IF(B88=$D$3,XIRR($F$19:F88,$C$19:C88)," ")</f>
        <v xml:space="preserve"> </v>
      </c>
    </row>
    <row r="90" spans="2:21" x14ac:dyDescent="0.25">
      <c r="B90">
        <f t="shared" si="11"/>
        <v>71</v>
      </c>
      <c r="C90" s="6">
        <f t="shared" si="15"/>
        <v>47027</v>
      </c>
      <c r="D90">
        <f t="shared" si="12"/>
        <v>30</v>
      </c>
      <c r="E90" s="1">
        <f t="shared" si="10"/>
        <v>408333.33333333139</v>
      </c>
      <c r="F90" s="1">
        <f t="shared" si="9"/>
        <v>19634.703196346978</v>
      </c>
      <c r="G90" s="1">
        <f t="shared" si="13"/>
        <v>8333.3333333333339</v>
      </c>
      <c r="H90" s="1">
        <f t="shared" si="14"/>
        <v>11301.369863013646</v>
      </c>
      <c r="I90">
        <f t="shared" si="16"/>
        <v>0</v>
      </c>
      <c r="U90" s="3" t="str">
        <f>IF(B89=$D$3,XIRR($F$19:F89,$C$19:C89)," ")</f>
        <v xml:space="preserve"> </v>
      </c>
    </row>
    <row r="91" spans="2:21" x14ac:dyDescent="0.25">
      <c r="B91">
        <f t="shared" si="11"/>
        <v>72</v>
      </c>
      <c r="C91" s="6">
        <f t="shared" si="15"/>
        <v>47058</v>
      </c>
      <c r="D91">
        <f t="shared" si="12"/>
        <v>31</v>
      </c>
      <c r="E91" s="1">
        <f t="shared" si="10"/>
        <v>399999.99999999808</v>
      </c>
      <c r="F91" s="1">
        <f t="shared" si="9"/>
        <v>25777.853881278483</v>
      </c>
      <c r="G91" s="1">
        <f t="shared" si="13"/>
        <v>8333.3333333333339</v>
      </c>
      <c r="H91" s="1">
        <f t="shared" si="14"/>
        <v>11444.520547945151</v>
      </c>
      <c r="I91">
        <f t="shared" si="16"/>
        <v>0</v>
      </c>
      <c r="Q91" s="1">
        <f>IF(C91=" "," ",$D$9*$D$8+$D$10*E91)</f>
        <v>6000</v>
      </c>
      <c r="U91" s="3" t="str">
        <f>IF(B90=$D$3,XIRR($F$19:F90,$C$19:C90)," ")</f>
        <v xml:space="preserve"> </v>
      </c>
    </row>
    <row r="92" spans="2:21" x14ac:dyDescent="0.25">
      <c r="B92">
        <f t="shared" si="11"/>
        <v>73</v>
      </c>
      <c r="C92" s="6">
        <f t="shared" si="15"/>
        <v>47088</v>
      </c>
      <c r="D92">
        <f t="shared" si="12"/>
        <v>30</v>
      </c>
      <c r="E92" s="1">
        <f t="shared" si="10"/>
        <v>391666.66666666477</v>
      </c>
      <c r="F92" s="1">
        <f t="shared" si="9"/>
        <v>19182.648401826431</v>
      </c>
      <c r="G92" s="1">
        <f t="shared" si="13"/>
        <v>8333.3333333333339</v>
      </c>
      <c r="H92" s="1">
        <f t="shared" si="14"/>
        <v>10849.315068493099</v>
      </c>
      <c r="I92">
        <f t="shared" si="16"/>
        <v>0</v>
      </c>
      <c r="U92" s="3" t="str">
        <f>IF(B91=$D$3,XIRR($F$19:F91,$C$19:C91)," ")</f>
        <v xml:space="preserve"> </v>
      </c>
    </row>
    <row r="93" spans="2:21" x14ac:dyDescent="0.25">
      <c r="B93">
        <f t="shared" si="11"/>
        <v>74</v>
      </c>
      <c r="C93" s="6">
        <f t="shared" si="15"/>
        <v>47119</v>
      </c>
      <c r="D93">
        <f t="shared" si="12"/>
        <v>31</v>
      </c>
      <c r="E93" s="1">
        <f t="shared" si="10"/>
        <v>383333.33333333145</v>
      </c>
      <c r="F93" s="1">
        <f t="shared" si="9"/>
        <v>19310.730593607252</v>
      </c>
      <c r="G93" s="1">
        <f t="shared" si="13"/>
        <v>8333.3333333333339</v>
      </c>
      <c r="H93" s="1">
        <f t="shared" si="14"/>
        <v>10977.39726027392</v>
      </c>
      <c r="I93">
        <f t="shared" si="16"/>
        <v>0</v>
      </c>
      <c r="U93" s="3" t="str">
        <f>IF(B92=$D$3,XIRR($F$19:F92,$C$19:C92)," ")</f>
        <v xml:space="preserve"> </v>
      </c>
    </row>
    <row r="94" spans="2:21" x14ac:dyDescent="0.25">
      <c r="B94">
        <f t="shared" si="11"/>
        <v>75</v>
      </c>
      <c r="C94" s="6">
        <f t="shared" si="15"/>
        <v>47150</v>
      </c>
      <c r="D94">
        <f t="shared" si="12"/>
        <v>31</v>
      </c>
      <c r="E94" s="1">
        <f t="shared" si="10"/>
        <v>374999.99999999814</v>
      </c>
      <c r="F94" s="1">
        <f t="shared" si="9"/>
        <v>19077.168949771636</v>
      </c>
      <c r="G94" s="1">
        <f t="shared" si="13"/>
        <v>8333.3333333333339</v>
      </c>
      <c r="H94" s="1">
        <f t="shared" si="14"/>
        <v>10743.835616438304</v>
      </c>
      <c r="I94">
        <f t="shared" si="16"/>
        <v>0</v>
      </c>
      <c r="U94" s="3" t="str">
        <f>IF(B93=$D$3,XIRR($F$19:F93,$C$19:C93)," ")</f>
        <v xml:space="preserve"> </v>
      </c>
    </row>
    <row r="95" spans="2:21" x14ac:dyDescent="0.25">
      <c r="B95">
        <f t="shared" si="11"/>
        <v>76</v>
      </c>
      <c r="C95" s="6">
        <f t="shared" si="15"/>
        <v>47178</v>
      </c>
      <c r="D95">
        <f t="shared" si="12"/>
        <v>28</v>
      </c>
      <c r="E95" s="1">
        <f t="shared" si="10"/>
        <v>366666.66666666482</v>
      </c>
      <c r="F95" s="1">
        <f t="shared" si="9"/>
        <v>17826.484018264793</v>
      </c>
      <c r="G95" s="1">
        <f t="shared" si="13"/>
        <v>8333.3333333333339</v>
      </c>
      <c r="H95" s="1">
        <f t="shared" si="14"/>
        <v>9493.1506849314592</v>
      </c>
      <c r="I95">
        <f t="shared" si="16"/>
        <v>0</v>
      </c>
      <c r="U95" s="3" t="str">
        <f>IF(B94=$D$3,XIRR($F$19:F94,$C$19:C94)," ")</f>
        <v xml:space="preserve"> </v>
      </c>
    </row>
    <row r="96" spans="2:21" x14ac:dyDescent="0.25">
      <c r="B96">
        <f t="shared" si="11"/>
        <v>77</v>
      </c>
      <c r="C96" s="6">
        <f t="shared" si="15"/>
        <v>47209</v>
      </c>
      <c r="D96">
        <f t="shared" si="12"/>
        <v>31</v>
      </c>
      <c r="E96" s="1">
        <f t="shared" si="10"/>
        <v>358333.33333333151</v>
      </c>
      <c r="F96" s="1">
        <f t="shared" ref="F96:F139" si="17">IF(C96=" "," ",G96+H96+I96+Q96)</f>
        <v>18610.045662100405</v>
      </c>
      <c r="G96" s="1">
        <f t="shared" si="13"/>
        <v>8333.3333333333339</v>
      </c>
      <c r="H96" s="1">
        <f t="shared" si="14"/>
        <v>10276.712328767073</v>
      </c>
      <c r="I96">
        <f t="shared" si="16"/>
        <v>0</v>
      </c>
      <c r="U96" s="3" t="str">
        <f>IF(B95=$D$3,XIRR($F$19:F95,$C$19:C95)," ")</f>
        <v xml:space="preserve"> </v>
      </c>
    </row>
    <row r="97" spans="2:21" x14ac:dyDescent="0.25">
      <c r="B97">
        <f t="shared" si="11"/>
        <v>78</v>
      </c>
      <c r="C97" s="6">
        <f t="shared" si="15"/>
        <v>47239</v>
      </c>
      <c r="D97">
        <f t="shared" si="12"/>
        <v>30</v>
      </c>
      <c r="E97" s="1">
        <f t="shared" si="10"/>
        <v>349999.9999999982</v>
      </c>
      <c r="F97" s="1">
        <f t="shared" si="17"/>
        <v>18052.511415525067</v>
      </c>
      <c r="G97" s="1">
        <f t="shared" si="13"/>
        <v>8333.3333333333339</v>
      </c>
      <c r="H97" s="1">
        <f t="shared" si="14"/>
        <v>9719.1780821917328</v>
      </c>
      <c r="I97">
        <f t="shared" si="16"/>
        <v>0</v>
      </c>
      <c r="U97" s="3" t="str">
        <f>IF(B96=$D$3,XIRR($F$19:F96,$C$19:C96)," ")</f>
        <v xml:space="preserve"> </v>
      </c>
    </row>
    <row r="98" spans="2:21" x14ac:dyDescent="0.25">
      <c r="B98">
        <f t="shared" si="11"/>
        <v>79</v>
      </c>
      <c r="C98" s="6">
        <f t="shared" si="15"/>
        <v>47270</v>
      </c>
      <c r="D98">
        <f t="shared" si="12"/>
        <v>31</v>
      </c>
      <c r="E98" s="1">
        <f t="shared" si="10"/>
        <v>341666.66666666488</v>
      </c>
      <c r="F98" s="1">
        <f t="shared" si="17"/>
        <v>18142.922374429174</v>
      </c>
      <c r="G98" s="1">
        <f t="shared" si="13"/>
        <v>8333.3333333333339</v>
      </c>
      <c r="H98" s="1">
        <f t="shared" si="14"/>
        <v>9809.58904109584</v>
      </c>
      <c r="I98">
        <f t="shared" si="16"/>
        <v>0</v>
      </c>
      <c r="U98" s="3" t="str">
        <f>IF(B97=$D$3,XIRR($F$19:F97,$C$19:C97)," ")</f>
        <v xml:space="preserve"> </v>
      </c>
    </row>
    <row r="99" spans="2:21" x14ac:dyDescent="0.25">
      <c r="B99">
        <f t="shared" si="11"/>
        <v>80</v>
      </c>
      <c r="C99" s="6">
        <f t="shared" si="15"/>
        <v>47300</v>
      </c>
      <c r="D99">
        <f t="shared" si="12"/>
        <v>30</v>
      </c>
      <c r="E99" s="1">
        <f t="shared" si="10"/>
        <v>333333.33333333157</v>
      </c>
      <c r="F99" s="1">
        <f t="shared" si="17"/>
        <v>17600.456621004516</v>
      </c>
      <c r="G99" s="1">
        <f t="shared" si="13"/>
        <v>8333.3333333333339</v>
      </c>
      <c r="H99" s="1">
        <f t="shared" si="14"/>
        <v>9267.1232876711838</v>
      </c>
      <c r="I99">
        <f t="shared" si="16"/>
        <v>0</v>
      </c>
      <c r="U99" s="3" t="str">
        <f>IF(B98=$D$3,XIRR($F$19:F98,$C$19:C98)," ")</f>
        <v xml:space="preserve"> </v>
      </c>
    </row>
    <row r="100" spans="2:21" x14ac:dyDescent="0.25">
      <c r="B100">
        <f t="shared" si="11"/>
        <v>81</v>
      </c>
      <c r="C100" s="6">
        <f t="shared" si="15"/>
        <v>47331</v>
      </c>
      <c r="D100">
        <f t="shared" si="12"/>
        <v>31</v>
      </c>
      <c r="E100" s="1">
        <f t="shared" si="10"/>
        <v>324999.99999999825</v>
      </c>
      <c r="F100" s="1">
        <f t="shared" si="17"/>
        <v>17675.799086757943</v>
      </c>
      <c r="G100" s="1">
        <f t="shared" si="13"/>
        <v>8333.3333333333339</v>
      </c>
      <c r="H100" s="1">
        <f t="shared" si="14"/>
        <v>9342.4657534246071</v>
      </c>
      <c r="I100">
        <f t="shared" si="16"/>
        <v>0</v>
      </c>
      <c r="U100" s="3" t="str">
        <f>IF(B99=$D$3,XIRR($F$19:F99,$C$19:C99)," ")</f>
        <v xml:space="preserve"> </v>
      </c>
    </row>
    <row r="101" spans="2:21" x14ac:dyDescent="0.25">
      <c r="B101">
        <f t="shared" si="11"/>
        <v>82</v>
      </c>
      <c r="C101" s="6">
        <f t="shared" si="15"/>
        <v>47362</v>
      </c>
      <c r="D101">
        <f t="shared" si="12"/>
        <v>31</v>
      </c>
      <c r="E101" s="1">
        <f t="shared" si="10"/>
        <v>316666.66666666494</v>
      </c>
      <c r="F101" s="1">
        <f t="shared" si="17"/>
        <v>17442.237442922327</v>
      </c>
      <c r="G101" s="1">
        <f t="shared" si="13"/>
        <v>8333.3333333333339</v>
      </c>
      <c r="H101" s="1">
        <f t="shared" si="14"/>
        <v>9108.9041095889934</v>
      </c>
      <c r="I101">
        <f t="shared" si="16"/>
        <v>0</v>
      </c>
      <c r="U101" s="3" t="str">
        <f>IF(B100=$D$3,XIRR($F$19:F100,$C$19:C100)," ")</f>
        <v xml:space="preserve"> </v>
      </c>
    </row>
    <row r="102" spans="2:21" x14ac:dyDescent="0.25">
      <c r="B102">
        <f t="shared" si="11"/>
        <v>83</v>
      </c>
      <c r="C102" s="6">
        <f t="shared" si="15"/>
        <v>47392</v>
      </c>
      <c r="D102">
        <f t="shared" si="12"/>
        <v>30</v>
      </c>
      <c r="E102" s="1">
        <f t="shared" si="10"/>
        <v>308333.33333333163</v>
      </c>
      <c r="F102" s="1">
        <f t="shared" si="17"/>
        <v>16922.374429223695</v>
      </c>
      <c r="G102" s="1">
        <f t="shared" si="13"/>
        <v>8333.3333333333339</v>
      </c>
      <c r="H102" s="1">
        <f t="shared" si="14"/>
        <v>8589.0410958903631</v>
      </c>
      <c r="I102">
        <f t="shared" si="16"/>
        <v>0</v>
      </c>
      <c r="U102" s="3" t="str">
        <f>IF(B101=$D$3,XIRR($F$19:F101,$C$19:C101)," ")</f>
        <v xml:space="preserve"> </v>
      </c>
    </row>
    <row r="103" spans="2:21" x14ac:dyDescent="0.25">
      <c r="B103">
        <f t="shared" si="11"/>
        <v>84</v>
      </c>
      <c r="C103" s="6">
        <f t="shared" si="15"/>
        <v>47423</v>
      </c>
      <c r="D103">
        <f t="shared" si="12"/>
        <v>31</v>
      </c>
      <c r="E103" s="1">
        <f t="shared" si="10"/>
        <v>299999.99999999831</v>
      </c>
      <c r="F103" s="1">
        <f t="shared" si="17"/>
        <v>22975.114155251096</v>
      </c>
      <c r="G103" s="1">
        <f t="shared" si="13"/>
        <v>8333.3333333333339</v>
      </c>
      <c r="H103" s="1">
        <f t="shared" si="14"/>
        <v>8641.7808219177605</v>
      </c>
      <c r="I103">
        <f t="shared" si="16"/>
        <v>0</v>
      </c>
      <c r="Q103" s="1">
        <f>IF(C103=" "," ",$D$9*$D$8+$D$10*E103)</f>
        <v>6000</v>
      </c>
      <c r="U103" s="3" t="str">
        <f>IF(B102=$D$3,XIRR($F$19:F102,$C$19:C102)," ")</f>
        <v xml:space="preserve"> </v>
      </c>
    </row>
    <row r="104" spans="2:21" x14ac:dyDescent="0.25">
      <c r="B104">
        <f t="shared" si="11"/>
        <v>85</v>
      </c>
      <c r="C104" s="6">
        <f t="shared" si="15"/>
        <v>47453</v>
      </c>
      <c r="D104">
        <f t="shared" si="12"/>
        <v>30</v>
      </c>
      <c r="E104" s="1">
        <f t="shared" si="10"/>
        <v>291666.666666665</v>
      </c>
      <c r="F104" s="1">
        <f t="shared" si="17"/>
        <v>16470.319634703152</v>
      </c>
      <c r="G104" s="1">
        <f t="shared" si="13"/>
        <v>8333.3333333333339</v>
      </c>
      <c r="H104" s="1">
        <f t="shared" si="14"/>
        <v>8136.9863013698168</v>
      </c>
      <c r="I104">
        <f t="shared" si="16"/>
        <v>0</v>
      </c>
      <c r="U104" s="3" t="str">
        <f>IF(B103=$D$3,XIRR($F$19:F103,$C$19:C103)," ")</f>
        <v xml:space="preserve"> </v>
      </c>
    </row>
    <row r="105" spans="2:21" x14ac:dyDescent="0.25">
      <c r="B105">
        <f t="shared" si="11"/>
        <v>86</v>
      </c>
      <c r="C105" s="6">
        <f t="shared" si="15"/>
        <v>47484</v>
      </c>
      <c r="D105">
        <f t="shared" si="12"/>
        <v>31</v>
      </c>
      <c r="E105" s="1">
        <f t="shared" si="10"/>
        <v>283333.33333333168</v>
      </c>
      <c r="F105" s="1">
        <f t="shared" si="17"/>
        <v>16507.990867579862</v>
      </c>
      <c r="G105" s="1">
        <f t="shared" si="13"/>
        <v>8333.3333333333339</v>
      </c>
      <c r="H105" s="1">
        <f t="shared" si="14"/>
        <v>8174.6575342465285</v>
      </c>
      <c r="I105">
        <f t="shared" si="16"/>
        <v>0</v>
      </c>
      <c r="U105" s="3" t="str">
        <f>IF(B104=$D$3,XIRR($F$19:F104,$C$19:C104)," ")</f>
        <v xml:space="preserve"> </v>
      </c>
    </row>
    <row r="106" spans="2:21" x14ac:dyDescent="0.25">
      <c r="B106">
        <f t="shared" si="11"/>
        <v>87</v>
      </c>
      <c r="C106" s="6">
        <f t="shared" si="15"/>
        <v>47515</v>
      </c>
      <c r="D106">
        <f t="shared" si="12"/>
        <v>31</v>
      </c>
      <c r="E106" s="1">
        <f t="shared" si="10"/>
        <v>274999.99999999837</v>
      </c>
      <c r="F106" s="1">
        <f t="shared" si="17"/>
        <v>16274.429223744246</v>
      </c>
      <c r="G106" s="1">
        <f t="shared" si="13"/>
        <v>8333.3333333333339</v>
      </c>
      <c r="H106" s="1">
        <f t="shared" si="14"/>
        <v>7941.0958904109129</v>
      </c>
      <c r="I106">
        <f t="shared" si="16"/>
        <v>0</v>
      </c>
      <c r="U106" s="3" t="str">
        <f>IF(B105=$D$3,XIRR($F$19:F105,$C$19:C105)," ")</f>
        <v xml:space="preserve"> </v>
      </c>
    </row>
    <row r="107" spans="2:21" x14ac:dyDescent="0.25">
      <c r="B107">
        <f t="shared" si="11"/>
        <v>88</v>
      </c>
      <c r="C107" s="6">
        <f t="shared" si="15"/>
        <v>47543</v>
      </c>
      <c r="D107">
        <f t="shared" si="12"/>
        <v>28</v>
      </c>
      <c r="E107" s="1">
        <f t="shared" si="10"/>
        <v>266666.66666666506</v>
      </c>
      <c r="F107" s="1">
        <f t="shared" si="17"/>
        <v>15294.977168949732</v>
      </c>
      <c r="G107" s="1">
        <f t="shared" si="13"/>
        <v>8333.3333333333339</v>
      </c>
      <c r="H107" s="1">
        <f t="shared" si="14"/>
        <v>6961.6438356163972</v>
      </c>
      <c r="I107">
        <f t="shared" si="16"/>
        <v>0</v>
      </c>
      <c r="U107" s="3" t="str">
        <f>IF(B106=$D$3,XIRR($F$19:F106,$C$19:C106)," ")</f>
        <v xml:space="preserve"> </v>
      </c>
    </row>
    <row r="108" spans="2:21" x14ac:dyDescent="0.25">
      <c r="B108">
        <f t="shared" si="11"/>
        <v>89</v>
      </c>
      <c r="C108" s="6">
        <f t="shared" si="15"/>
        <v>47574</v>
      </c>
      <c r="D108">
        <f t="shared" si="12"/>
        <v>31</v>
      </c>
      <c r="E108" s="1">
        <f t="shared" si="10"/>
        <v>258333.33333333171</v>
      </c>
      <c r="F108" s="1">
        <f t="shared" si="17"/>
        <v>15807.305936073015</v>
      </c>
      <c r="G108" s="1">
        <f t="shared" si="13"/>
        <v>8333.3333333333339</v>
      </c>
      <c r="H108" s="1">
        <f t="shared" si="14"/>
        <v>7473.972602739681</v>
      </c>
      <c r="I108">
        <f t="shared" si="16"/>
        <v>0</v>
      </c>
      <c r="U108" s="3" t="str">
        <f>IF(B107=$D$3,XIRR($F$19:F107,$C$19:C107)," ")</f>
        <v xml:space="preserve"> </v>
      </c>
    </row>
    <row r="109" spans="2:21" x14ac:dyDescent="0.25">
      <c r="B109">
        <f t="shared" si="11"/>
        <v>90</v>
      </c>
      <c r="C109" s="6">
        <f t="shared" si="15"/>
        <v>47604</v>
      </c>
      <c r="D109">
        <f t="shared" si="12"/>
        <v>30</v>
      </c>
      <c r="E109" s="1">
        <f t="shared" ref="E109:E139" si="18">IF(C109=" "," ",E108-G109)</f>
        <v>249999.99999999837</v>
      </c>
      <c r="F109" s="1">
        <f t="shared" si="17"/>
        <v>15340.182648401784</v>
      </c>
      <c r="G109" s="1">
        <f t="shared" si="13"/>
        <v>8333.3333333333339</v>
      </c>
      <c r="H109" s="1">
        <f t="shared" si="14"/>
        <v>7006.8493150684499</v>
      </c>
      <c r="I109">
        <f t="shared" si="16"/>
        <v>0</v>
      </c>
      <c r="U109" s="3" t="str">
        <f>IF(B108=$D$3,XIRR($F$19:F108,$C$19:C108)," ")</f>
        <v xml:space="preserve"> </v>
      </c>
    </row>
    <row r="110" spans="2:21" x14ac:dyDescent="0.25">
      <c r="B110">
        <f t="shared" si="11"/>
        <v>91</v>
      </c>
      <c r="C110" s="6">
        <f t="shared" si="15"/>
        <v>47635</v>
      </c>
      <c r="D110">
        <f t="shared" si="12"/>
        <v>31</v>
      </c>
      <c r="E110" s="1">
        <f t="shared" si="18"/>
        <v>241666.66666666503</v>
      </c>
      <c r="F110" s="1">
        <f t="shared" si="17"/>
        <v>15340.18264840178</v>
      </c>
      <c r="G110" s="1">
        <f t="shared" si="13"/>
        <v>8333.3333333333339</v>
      </c>
      <c r="H110" s="1">
        <f t="shared" si="14"/>
        <v>7006.8493150684471</v>
      </c>
      <c r="I110">
        <f t="shared" si="16"/>
        <v>0</v>
      </c>
      <c r="U110" s="3" t="str">
        <f>IF(B109=$D$3,XIRR($F$19:F109,$C$19:C109)," ")</f>
        <v xml:space="preserve"> </v>
      </c>
    </row>
    <row r="111" spans="2:21" x14ac:dyDescent="0.25">
      <c r="B111">
        <f t="shared" si="11"/>
        <v>92</v>
      </c>
      <c r="C111" s="6">
        <f t="shared" si="15"/>
        <v>47665</v>
      </c>
      <c r="D111">
        <f t="shared" si="12"/>
        <v>30</v>
      </c>
      <c r="E111" s="1">
        <f t="shared" si="18"/>
        <v>233333.33333333168</v>
      </c>
      <c r="F111" s="1">
        <f t="shared" si="17"/>
        <v>14888.127853881235</v>
      </c>
      <c r="G111" s="1">
        <f t="shared" si="13"/>
        <v>8333.3333333333339</v>
      </c>
      <c r="H111" s="1">
        <f t="shared" si="14"/>
        <v>6554.7945205479009</v>
      </c>
      <c r="I111">
        <f t="shared" si="16"/>
        <v>0</v>
      </c>
      <c r="U111" s="3" t="str">
        <f>IF(B110=$D$3,XIRR($F$19:F110,$C$19:C110)," ")</f>
        <v xml:space="preserve"> </v>
      </c>
    </row>
    <row r="112" spans="2:21" x14ac:dyDescent="0.25">
      <c r="B112">
        <f t="shared" si="11"/>
        <v>93</v>
      </c>
      <c r="C112" s="6">
        <f t="shared" si="15"/>
        <v>47696</v>
      </c>
      <c r="D112">
        <f t="shared" si="12"/>
        <v>31</v>
      </c>
      <c r="E112" s="1">
        <f t="shared" si="18"/>
        <v>224999.99999999834</v>
      </c>
      <c r="F112" s="1">
        <f t="shared" si="17"/>
        <v>14873.059360730549</v>
      </c>
      <c r="G112" s="1">
        <f t="shared" si="13"/>
        <v>8333.3333333333339</v>
      </c>
      <c r="H112" s="1">
        <f t="shared" si="14"/>
        <v>6539.7260273972142</v>
      </c>
      <c r="I112">
        <f t="shared" si="16"/>
        <v>0</v>
      </c>
      <c r="U112" s="3" t="str">
        <f>IF(B111=$D$3,XIRR($F$19:F111,$C$19:C111)," ")</f>
        <v xml:space="preserve"> </v>
      </c>
    </row>
    <row r="113" spans="2:21" x14ac:dyDescent="0.25">
      <c r="B113">
        <f t="shared" si="11"/>
        <v>94</v>
      </c>
      <c r="C113" s="6">
        <f t="shared" si="15"/>
        <v>47727</v>
      </c>
      <c r="D113">
        <f t="shared" si="12"/>
        <v>31</v>
      </c>
      <c r="E113" s="1">
        <f t="shared" si="18"/>
        <v>216666.666666665</v>
      </c>
      <c r="F113" s="1">
        <f t="shared" si="17"/>
        <v>14639.497716894932</v>
      </c>
      <c r="G113" s="1">
        <f t="shared" si="13"/>
        <v>8333.3333333333339</v>
      </c>
      <c r="H113" s="1">
        <f t="shared" si="14"/>
        <v>6306.1643835615978</v>
      </c>
      <c r="I113">
        <f t="shared" si="16"/>
        <v>0</v>
      </c>
      <c r="U113" s="3" t="str">
        <f>IF(B112=$D$3,XIRR($F$19:F112,$C$19:C112)," ")</f>
        <v xml:space="preserve"> </v>
      </c>
    </row>
    <row r="114" spans="2:21" x14ac:dyDescent="0.25">
      <c r="B114">
        <f t="shared" si="11"/>
        <v>95</v>
      </c>
      <c r="C114" s="6">
        <f t="shared" si="15"/>
        <v>47757</v>
      </c>
      <c r="D114">
        <f t="shared" si="12"/>
        <v>30</v>
      </c>
      <c r="E114" s="1">
        <f t="shared" si="18"/>
        <v>208333.33333333166</v>
      </c>
      <c r="F114" s="1">
        <f t="shared" si="17"/>
        <v>14210.045662100412</v>
      </c>
      <c r="G114" s="1">
        <f t="shared" si="13"/>
        <v>8333.3333333333339</v>
      </c>
      <c r="H114" s="1">
        <f t="shared" si="14"/>
        <v>5876.7123287670775</v>
      </c>
      <c r="I114">
        <f t="shared" si="16"/>
        <v>0</v>
      </c>
      <c r="U114" s="3" t="str">
        <f>IF(B113=$D$3,XIRR($F$19:F113,$C$19:C113)," ")</f>
        <v xml:space="preserve"> </v>
      </c>
    </row>
    <row r="115" spans="2:21" x14ac:dyDescent="0.25">
      <c r="B115">
        <f t="shared" si="11"/>
        <v>96</v>
      </c>
      <c r="C115" s="6">
        <f t="shared" si="15"/>
        <v>47788</v>
      </c>
      <c r="D115">
        <f t="shared" si="12"/>
        <v>31</v>
      </c>
      <c r="E115" s="1">
        <f t="shared" si="18"/>
        <v>199999.99999999831</v>
      </c>
      <c r="F115" s="1">
        <f t="shared" si="17"/>
        <v>20172.374429223699</v>
      </c>
      <c r="G115" s="1">
        <f t="shared" si="13"/>
        <v>8333.3333333333339</v>
      </c>
      <c r="H115" s="1">
        <f t="shared" si="14"/>
        <v>5839.041095890364</v>
      </c>
      <c r="I115">
        <f t="shared" si="16"/>
        <v>0</v>
      </c>
      <c r="Q115" s="1">
        <f>IF(C115=" "," ",$D$9*$D$8+$D$10*E115)</f>
        <v>6000</v>
      </c>
      <c r="U115" s="3" t="str">
        <f>IF(B114=$D$3,XIRR($F$19:F114,$C$19:C114)," ")</f>
        <v xml:space="preserve"> </v>
      </c>
    </row>
    <row r="116" spans="2:21" x14ac:dyDescent="0.25">
      <c r="B116">
        <f t="shared" si="11"/>
        <v>97</v>
      </c>
      <c r="C116" s="6">
        <f t="shared" si="15"/>
        <v>47818</v>
      </c>
      <c r="D116">
        <f t="shared" si="12"/>
        <v>30</v>
      </c>
      <c r="E116" s="1">
        <f t="shared" si="18"/>
        <v>191666.66666666497</v>
      </c>
      <c r="F116" s="1">
        <f t="shared" si="17"/>
        <v>13757.990867579865</v>
      </c>
      <c r="G116" s="1">
        <f t="shared" si="13"/>
        <v>8333.3333333333339</v>
      </c>
      <c r="H116" s="1">
        <f t="shared" si="14"/>
        <v>5424.6575342465303</v>
      </c>
      <c r="I116">
        <f t="shared" si="16"/>
        <v>0</v>
      </c>
      <c r="U116" s="3" t="str">
        <f>IF(B115=$D$3,XIRR($F$19:F115,$C$19:C115)," ")</f>
        <v xml:space="preserve"> </v>
      </c>
    </row>
    <row r="117" spans="2:21" x14ac:dyDescent="0.25">
      <c r="B117">
        <f t="shared" si="11"/>
        <v>98</v>
      </c>
      <c r="C117" s="6">
        <f t="shared" si="15"/>
        <v>47849</v>
      </c>
      <c r="D117">
        <f t="shared" si="12"/>
        <v>31</v>
      </c>
      <c r="E117" s="1">
        <f t="shared" si="18"/>
        <v>183333.33333333163</v>
      </c>
      <c r="F117" s="1">
        <f t="shared" si="17"/>
        <v>13705.251141552464</v>
      </c>
      <c r="G117" s="1">
        <f t="shared" si="13"/>
        <v>8333.3333333333339</v>
      </c>
      <c r="H117" s="1">
        <f t="shared" si="14"/>
        <v>5371.9178082191302</v>
      </c>
      <c r="I117">
        <f t="shared" si="16"/>
        <v>0</v>
      </c>
      <c r="U117" s="3" t="str">
        <f>IF(B116=$D$3,XIRR($F$19:F116,$C$19:C116)," ")</f>
        <v xml:space="preserve"> </v>
      </c>
    </row>
    <row r="118" spans="2:21" x14ac:dyDescent="0.25">
      <c r="B118">
        <f t="shared" si="11"/>
        <v>99</v>
      </c>
      <c r="C118" s="6">
        <f t="shared" si="15"/>
        <v>47880</v>
      </c>
      <c r="D118">
        <f t="shared" si="12"/>
        <v>31</v>
      </c>
      <c r="E118" s="1">
        <f t="shared" si="18"/>
        <v>174999.99999999828</v>
      </c>
      <c r="F118" s="1">
        <f t="shared" si="17"/>
        <v>13471.689497716849</v>
      </c>
      <c r="G118" s="1">
        <f t="shared" si="13"/>
        <v>8333.3333333333339</v>
      </c>
      <c r="H118" s="1">
        <f t="shared" si="14"/>
        <v>5138.3561643835137</v>
      </c>
      <c r="I118">
        <f t="shared" si="16"/>
        <v>0</v>
      </c>
      <c r="U118" s="3" t="str">
        <f>IF(B117=$D$3,XIRR($F$19:F117,$C$19:C117)," ")</f>
        <v xml:space="preserve"> </v>
      </c>
    </row>
    <row r="119" spans="2:21" x14ac:dyDescent="0.25">
      <c r="B119">
        <f t="shared" si="11"/>
        <v>100</v>
      </c>
      <c r="C119" s="6">
        <f t="shared" si="15"/>
        <v>47908</v>
      </c>
      <c r="D119">
        <f t="shared" si="12"/>
        <v>28</v>
      </c>
      <c r="E119" s="1">
        <f t="shared" si="18"/>
        <v>166666.66666666494</v>
      </c>
      <c r="F119" s="1">
        <f t="shared" si="17"/>
        <v>12763.47031963466</v>
      </c>
      <c r="G119" s="1">
        <f t="shared" si="13"/>
        <v>8333.3333333333339</v>
      </c>
      <c r="H119" s="1">
        <f t="shared" si="14"/>
        <v>4430.136986301326</v>
      </c>
      <c r="I119">
        <f t="shared" si="16"/>
        <v>0</v>
      </c>
      <c r="U119" s="3" t="str">
        <f>IF(B118=$D$3,XIRR($F$19:F118,$C$19:C118)," ")</f>
        <v xml:space="preserve"> </v>
      </c>
    </row>
    <row r="120" spans="2:21" x14ac:dyDescent="0.25">
      <c r="B120">
        <f t="shared" si="11"/>
        <v>101</v>
      </c>
      <c r="C120" s="6">
        <f t="shared" si="15"/>
        <v>47939</v>
      </c>
      <c r="D120">
        <f t="shared" si="12"/>
        <v>31</v>
      </c>
      <c r="E120" s="1">
        <f t="shared" si="18"/>
        <v>158333.3333333316</v>
      </c>
      <c r="F120" s="1">
        <f t="shared" si="17"/>
        <v>13004.566210045614</v>
      </c>
      <c r="G120" s="1">
        <f t="shared" si="13"/>
        <v>8333.3333333333339</v>
      </c>
      <c r="H120" s="1">
        <f t="shared" si="14"/>
        <v>4671.2328767122799</v>
      </c>
      <c r="I120">
        <f t="shared" si="16"/>
        <v>0</v>
      </c>
      <c r="U120" s="3" t="str">
        <f>IF(B119=$D$3,XIRR($F$19:F119,$C$19:C119)," ")</f>
        <v xml:space="preserve"> </v>
      </c>
    </row>
    <row r="121" spans="2:21" x14ac:dyDescent="0.25">
      <c r="B121">
        <f t="shared" ref="B121:B139" si="19">IF(C121 =" "," ",B120+1)</f>
        <v>102</v>
      </c>
      <c r="C121" s="6">
        <f t="shared" si="15"/>
        <v>47969</v>
      </c>
      <c r="D121">
        <f t="shared" ref="D121:D139" si="20">IF(C121=" "," ",(C121-C120))</f>
        <v>30</v>
      </c>
      <c r="E121" s="1">
        <f t="shared" si="18"/>
        <v>149999.99999999825</v>
      </c>
      <c r="F121" s="1">
        <f t="shared" si="17"/>
        <v>12627.853881278494</v>
      </c>
      <c r="G121" s="1">
        <f t="shared" si="13"/>
        <v>8333.3333333333339</v>
      </c>
      <c r="H121" s="1">
        <f t="shared" si="14"/>
        <v>4294.5205479451588</v>
      </c>
      <c r="I121">
        <f t="shared" si="16"/>
        <v>0</v>
      </c>
      <c r="U121" s="3" t="str">
        <f>IF(B120=$D$3,XIRR($F$19:F120,$C$19:C120)," ")</f>
        <v xml:space="preserve"> </v>
      </c>
    </row>
    <row r="122" spans="2:21" x14ac:dyDescent="0.25">
      <c r="B122">
        <f t="shared" si="19"/>
        <v>103</v>
      </c>
      <c r="C122" s="6">
        <f t="shared" si="15"/>
        <v>48000</v>
      </c>
      <c r="D122">
        <f t="shared" si="20"/>
        <v>31</v>
      </c>
      <c r="E122" s="1">
        <f t="shared" si="18"/>
        <v>141666.66666666491</v>
      </c>
      <c r="F122" s="1">
        <f t="shared" si="17"/>
        <v>12537.442922374381</v>
      </c>
      <c r="G122" s="1">
        <f t="shared" si="13"/>
        <v>8333.3333333333339</v>
      </c>
      <c r="H122" s="1">
        <f t="shared" si="14"/>
        <v>4204.109589041047</v>
      </c>
      <c r="I122">
        <f t="shared" si="16"/>
        <v>0</v>
      </c>
      <c r="U122" s="3" t="str">
        <f>IF(B121=$D$3,XIRR($F$19:F121,$C$19:C121)," ")</f>
        <v xml:space="preserve"> </v>
      </c>
    </row>
    <row r="123" spans="2:21" x14ac:dyDescent="0.25">
      <c r="B123">
        <f t="shared" si="19"/>
        <v>104</v>
      </c>
      <c r="C123" s="6">
        <f t="shared" si="15"/>
        <v>48030</v>
      </c>
      <c r="D123">
        <f t="shared" si="20"/>
        <v>30</v>
      </c>
      <c r="E123" s="1">
        <f t="shared" si="18"/>
        <v>133333.33333333157</v>
      </c>
      <c r="F123" s="1">
        <f t="shared" si="17"/>
        <v>12175.799086757945</v>
      </c>
      <c r="G123" s="1">
        <f t="shared" si="13"/>
        <v>8333.3333333333339</v>
      </c>
      <c r="H123" s="1">
        <f t="shared" si="14"/>
        <v>3842.4657534246103</v>
      </c>
      <c r="I123">
        <f t="shared" si="16"/>
        <v>0</v>
      </c>
      <c r="U123" s="3" t="str">
        <f>IF(B122=$D$3,XIRR($F$19:F122,$C$19:C122)," ")</f>
        <v xml:space="preserve"> </v>
      </c>
    </row>
    <row r="124" spans="2:21" x14ac:dyDescent="0.25">
      <c r="B124">
        <f t="shared" si="19"/>
        <v>105</v>
      </c>
      <c r="C124" s="6">
        <f t="shared" si="15"/>
        <v>48061</v>
      </c>
      <c r="D124">
        <f t="shared" si="20"/>
        <v>31</v>
      </c>
      <c r="E124" s="1">
        <f t="shared" si="18"/>
        <v>124999.99999999824</v>
      </c>
      <c r="F124" s="1">
        <f t="shared" si="17"/>
        <v>12070.319634703148</v>
      </c>
      <c r="G124" s="1">
        <f t="shared" si="13"/>
        <v>8333.3333333333339</v>
      </c>
      <c r="H124" s="1">
        <f t="shared" si="14"/>
        <v>3736.9863013698132</v>
      </c>
      <c r="I124">
        <f t="shared" si="16"/>
        <v>0</v>
      </c>
      <c r="U124" s="3" t="str">
        <f>IF(B123=$D$3,XIRR($F$19:F123,$C$19:C123)," ")</f>
        <v xml:space="preserve"> </v>
      </c>
    </row>
    <row r="125" spans="2:21" x14ac:dyDescent="0.25">
      <c r="B125">
        <f t="shared" si="19"/>
        <v>106</v>
      </c>
      <c r="C125" s="6">
        <f t="shared" si="15"/>
        <v>48092</v>
      </c>
      <c r="D125">
        <f t="shared" si="20"/>
        <v>31</v>
      </c>
      <c r="E125" s="1">
        <f t="shared" si="18"/>
        <v>116666.66666666491</v>
      </c>
      <c r="F125" s="1">
        <f t="shared" si="17"/>
        <v>11836.757990867531</v>
      </c>
      <c r="G125" s="1">
        <f t="shared" si="13"/>
        <v>8333.3333333333339</v>
      </c>
      <c r="H125" s="1">
        <f t="shared" si="14"/>
        <v>3503.4246575341967</v>
      </c>
      <c r="I125">
        <f t="shared" si="16"/>
        <v>0</v>
      </c>
      <c r="U125" s="3" t="str">
        <f>IF(B124=$D$3,XIRR($F$19:F124,$C$19:C124)," ")</f>
        <v xml:space="preserve"> </v>
      </c>
    </row>
    <row r="126" spans="2:21" x14ac:dyDescent="0.25">
      <c r="B126">
        <f t="shared" si="19"/>
        <v>107</v>
      </c>
      <c r="C126" s="6">
        <f t="shared" si="15"/>
        <v>48122</v>
      </c>
      <c r="D126">
        <f t="shared" si="20"/>
        <v>30</v>
      </c>
      <c r="E126" s="1">
        <f t="shared" si="18"/>
        <v>108333.33333333158</v>
      </c>
      <c r="F126" s="1">
        <f t="shared" si="17"/>
        <v>11497.716894977122</v>
      </c>
      <c r="G126" s="1">
        <f t="shared" si="13"/>
        <v>8333.3333333333339</v>
      </c>
      <c r="H126" s="1">
        <f t="shared" si="14"/>
        <v>3164.3835616437882</v>
      </c>
      <c r="I126">
        <f t="shared" si="16"/>
        <v>0</v>
      </c>
      <c r="U126" s="3" t="str">
        <f>IF(B125=$D$3,XIRR($F$19:F125,$C$19:C125)," ")</f>
        <v xml:space="preserve"> </v>
      </c>
    </row>
    <row r="127" spans="2:21" x14ac:dyDescent="0.25">
      <c r="B127">
        <f t="shared" si="19"/>
        <v>108</v>
      </c>
      <c r="C127" s="6">
        <f t="shared" si="15"/>
        <v>48153</v>
      </c>
      <c r="D127">
        <f t="shared" si="20"/>
        <v>31</v>
      </c>
      <c r="E127" s="1">
        <f t="shared" si="18"/>
        <v>99999.999999998254</v>
      </c>
      <c r="F127" s="1">
        <f t="shared" si="17"/>
        <v>17369.634703196298</v>
      </c>
      <c r="G127" s="1">
        <f t="shared" si="13"/>
        <v>8333.3333333333339</v>
      </c>
      <c r="H127" s="1">
        <f t="shared" si="14"/>
        <v>3036.3013698629647</v>
      </c>
      <c r="I127">
        <f t="shared" si="16"/>
        <v>0</v>
      </c>
      <c r="Q127" s="1">
        <f>IF(C127=" "," ",$D$9*$D$8+$D$10*E127)</f>
        <v>6000</v>
      </c>
      <c r="U127" s="3" t="str">
        <f>IF(B126=$D$3,XIRR($F$19:F126,$C$19:C126)," ")</f>
        <v xml:space="preserve"> </v>
      </c>
    </row>
    <row r="128" spans="2:21" x14ac:dyDescent="0.25">
      <c r="B128">
        <f t="shared" si="19"/>
        <v>109</v>
      </c>
      <c r="C128" s="6">
        <f t="shared" si="15"/>
        <v>48183</v>
      </c>
      <c r="D128">
        <f t="shared" si="20"/>
        <v>30</v>
      </c>
      <c r="E128" s="1">
        <f t="shared" si="18"/>
        <v>91666.666666664925</v>
      </c>
      <c r="F128" s="1">
        <f t="shared" si="17"/>
        <v>11045.662100456575</v>
      </c>
      <c r="G128" s="1">
        <f t="shared" si="13"/>
        <v>8333.3333333333339</v>
      </c>
      <c r="H128" s="1">
        <f t="shared" si="14"/>
        <v>2712.3287671232406</v>
      </c>
      <c r="I128">
        <f t="shared" si="16"/>
        <v>0</v>
      </c>
      <c r="U128" s="3" t="str">
        <f>IF(B127=$D$3,XIRR($F$19:F127,$C$19:C127)," ")</f>
        <v xml:space="preserve"> </v>
      </c>
    </row>
    <row r="129" spans="2:21" x14ac:dyDescent="0.25">
      <c r="B129">
        <f t="shared" si="19"/>
        <v>110</v>
      </c>
      <c r="C129" s="6">
        <f t="shared" si="15"/>
        <v>48214</v>
      </c>
      <c r="D129">
        <f t="shared" si="20"/>
        <v>31</v>
      </c>
      <c r="E129" s="1">
        <f t="shared" si="18"/>
        <v>83333.333333331597</v>
      </c>
      <c r="F129" s="1">
        <f t="shared" si="17"/>
        <v>10902.511415525067</v>
      </c>
      <c r="G129" s="1">
        <f t="shared" si="13"/>
        <v>8333.3333333333339</v>
      </c>
      <c r="H129" s="1">
        <f t="shared" si="14"/>
        <v>2569.1780821917318</v>
      </c>
      <c r="I129">
        <f t="shared" si="16"/>
        <v>0</v>
      </c>
      <c r="U129" s="3" t="str">
        <f>IF(B128=$D$3,XIRR($F$19:F128,$C$19:C128)," ")</f>
        <v xml:space="preserve"> </v>
      </c>
    </row>
    <row r="130" spans="2:21" x14ac:dyDescent="0.25">
      <c r="B130">
        <f t="shared" si="19"/>
        <v>111</v>
      </c>
      <c r="C130" s="6">
        <f t="shared" si="15"/>
        <v>48245</v>
      </c>
      <c r="D130">
        <f t="shared" si="20"/>
        <v>31</v>
      </c>
      <c r="E130" s="1">
        <f t="shared" si="18"/>
        <v>74999.999999998268</v>
      </c>
      <c r="F130" s="1">
        <f t="shared" si="17"/>
        <v>10668.949771689449</v>
      </c>
      <c r="G130" s="1">
        <f t="shared" si="13"/>
        <v>8333.3333333333339</v>
      </c>
      <c r="H130" s="1">
        <f t="shared" si="14"/>
        <v>2335.6164383561159</v>
      </c>
      <c r="I130">
        <f t="shared" si="16"/>
        <v>0</v>
      </c>
      <c r="U130" s="3" t="str">
        <f>IF(B129=$D$3,XIRR($F$19:F129,$C$19:C129)," ")</f>
        <v xml:space="preserve"> </v>
      </c>
    </row>
    <row r="131" spans="2:21" x14ac:dyDescent="0.25">
      <c r="B131">
        <f t="shared" si="19"/>
        <v>112</v>
      </c>
      <c r="C131" s="6">
        <f t="shared" si="15"/>
        <v>48274</v>
      </c>
      <c r="D131">
        <f t="shared" si="20"/>
        <v>29</v>
      </c>
      <c r="E131" s="1">
        <f t="shared" si="18"/>
        <v>66666.66666666494</v>
      </c>
      <c r="F131" s="1">
        <f t="shared" si="17"/>
        <v>10299.771689497673</v>
      </c>
      <c r="G131" s="1">
        <f t="shared" si="13"/>
        <v>8333.3333333333339</v>
      </c>
      <c r="H131" s="1">
        <f t="shared" si="14"/>
        <v>1966.4383561643383</v>
      </c>
      <c r="I131">
        <f t="shared" si="16"/>
        <v>0</v>
      </c>
      <c r="U131" s="3" t="str">
        <f>IF(B130=$D$3,XIRR($F$19:F130,$C$19:C130)," ")</f>
        <v xml:space="preserve"> </v>
      </c>
    </row>
    <row r="132" spans="2:21" x14ac:dyDescent="0.25">
      <c r="B132">
        <f t="shared" si="19"/>
        <v>113</v>
      </c>
      <c r="C132" s="6">
        <f t="shared" si="15"/>
        <v>48305</v>
      </c>
      <c r="D132">
        <f t="shared" si="20"/>
        <v>31</v>
      </c>
      <c r="E132" s="1">
        <f t="shared" si="18"/>
        <v>58333.333333331604</v>
      </c>
      <c r="F132" s="1">
        <f t="shared" si="17"/>
        <v>10201.826484018216</v>
      </c>
      <c r="G132" s="1">
        <f t="shared" si="13"/>
        <v>8333.3333333333339</v>
      </c>
      <c r="H132" s="1">
        <f t="shared" si="14"/>
        <v>1868.4931506848834</v>
      </c>
      <c r="I132">
        <f t="shared" si="16"/>
        <v>0</v>
      </c>
      <c r="U132" s="3" t="str">
        <f>IF(B131=$D$3,XIRR($F$19:F131,$C$19:C131)," ")</f>
        <v xml:space="preserve"> </v>
      </c>
    </row>
    <row r="133" spans="2:21" x14ac:dyDescent="0.25">
      <c r="B133">
        <f t="shared" si="19"/>
        <v>114</v>
      </c>
      <c r="C133" s="6">
        <f t="shared" si="15"/>
        <v>48335</v>
      </c>
      <c r="D133">
        <f t="shared" si="20"/>
        <v>30</v>
      </c>
      <c r="E133" s="1">
        <f t="shared" si="18"/>
        <v>49999.999999998268</v>
      </c>
      <c r="F133" s="1">
        <f t="shared" si="17"/>
        <v>9915.5251141552053</v>
      </c>
      <c r="G133" s="1">
        <f t="shared" si="13"/>
        <v>8333.3333333333339</v>
      </c>
      <c r="H133" s="1">
        <f t="shared" si="14"/>
        <v>1582.1917808218709</v>
      </c>
      <c r="I133">
        <f t="shared" si="16"/>
        <v>0</v>
      </c>
      <c r="U133" s="3" t="str">
        <f>IF(B132=$D$3,XIRR($F$19:F132,$C$19:C132)," ")</f>
        <v xml:space="preserve"> </v>
      </c>
    </row>
    <row r="134" spans="2:21" x14ac:dyDescent="0.25">
      <c r="B134">
        <f t="shared" si="19"/>
        <v>115</v>
      </c>
      <c r="C134" s="6">
        <f t="shared" si="15"/>
        <v>48366</v>
      </c>
      <c r="D134">
        <f t="shared" si="20"/>
        <v>31</v>
      </c>
      <c r="E134" s="1">
        <f t="shared" si="18"/>
        <v>41666.666666664933</v>
      </c>
      <c r="F134" s="1">
        <f t="shared" si="17"/>
        <v>9734.7031963469835</v>
      </c>
      <c r="G134" s="1">
        <f t="shared" si="13"/>
        <v>8333.3333333333339</v>
      </c>
      <c r="H134" s="1">
        <f t="shared" si="14"/>
        <v>1401.36986301365</v>
      </c>
      <c r="I134">
        <f t="shared" si="16"/>
        <v>0</v>
      </c>
      <c r="U134" s="3" t="str">
        <f>IF(B133=$D$3,XIRR($F$19:F133,$C$19:C133)," ")</f>
        <v xml:space="preserve"> </v>
      </c>
    </row>
    <row r="135" spans="2:21" x14ac:dyDescent="0.25">
      <c r="B135">
        <f t="shared" si="19"/>
        <v>116</v>
      </c>
      <c r="C135" s="6">
        <f t="shared" si="15"/>
        <v>48396</v>
      </c>
      <c r="D135">
        <f t="shared" si="20"/>
        <v>30</v>
      </c>
      <c r="E135" s="1">
        <f t="shared" si="18"/>
        <v>33333.333333331597</v>
      </c>
      <c r="F135" s="1">
        <f t="shared" si="17"/>
        <v>9463.4703196346563</v>
      </c>
      <c r="G135" s="1">
        <f t="shared" si="13"/>
        <v>8333.3333333333339</v>
      </c>
      <c r="H135" s="1">
        <f t="shared" si="14"/>
        <v>1130.1369863013231</v>
      </c>
      <c r="I135">
        <f t="shared" si="16"/>
        <v>0</v>
      </c>
      <c r="U135" s="3" t="str">
        <f>IF(B134=$D$3,XIRR($F$19:F134,$C$19:C134)," ")</f>
        <v xml:space="preserve"> </v>
      </c>
    </row>
    <row r="136" spans="2:21" x14ac:dyDescent="0.25">
      <c r="B136">
        <f t="shared" si="19"/>
        <v>117</v>
      </c>
      <c r="C136" s="6">
        <f t="shared" si="15"/>
        <v>48427</v>
      </c>
      <c r="D136">
        <f t="shared" si="20"/>
        <v>31</v>
      </c>
      <c r="E136" s="1">
        <f t="shared" si="18"/>
        <v>24999.999999998261</v>
      </c>
      <c r="F136" s="1">
        <f t="shared" si="17"/>
        <v>9267.5799086757506</v>
      </c>
      <c r="G136" s="1">
        <f t="shared" si="13"/>
        <v>8333.3333333333339</v>
      </c>
      <c r="H136" s="1">
        <f t="shared" si="14"/>
        <v>934.24657534241715</v>
      </c>
      <c r="I136">
        <f t="shared" si="16"/>
        <v>0</v>
      </c>
      <c r="U136" s="3" t="str">
        <f>IF(B135=$D$3,XIRR($F$19:F135,$C$19:C135)," ")</f>
        <v xml:space="preserve"> </v>
      </c>
    </row>
    <row r="137" spans="2:21" x14ac:dyDescent="0.25">
      <c r="B137">
        <f t="shared" si="19"/>
        <v>118</v>
      </c>
      <c r="C137" s="6">
        <f t="shared" si="15"/>
        <v>48458</v>
      </c>
      <c r="D137">
        <f t="shared" si="20"/>
        <v>31</v>
      </c>
      <c r="E137" s="1">
        <f t="shared" si="18"/>
        <v>16666.666666664925</v>
      </c>
      <c r="F137" s="1">
        <f t="shared" si="17"/>
        <v>9034.0182648401351</v>
      </c>
      <c r="G137" s="1">
        <f t="shared" si="13"/>
        <v>8333.3333333333339</v>
      </c>
      <c r="H137" s="1">
        <f t="shared" si="14"/>
        <v>700.68493150680069</v>
      </c>
      <c r="I137">
        <f t="shared" si="16"/>
        <v>0</v>
      </c>
      <c r="U137" s="3" t="str">
        <f>IF(B136=$D$3,XIRR($F$19:F136,$C$19:C136)," ")</f>
        <v xml:space="preserve"> </v>
      </c>
    </row>
    <row r="138" spans="2:21" x14ac:dyDescent="0.25">
      <c r="B138">
        <f t="shared" si="19"/>
        <v>119</v>
      </c>
      <c r="C138" s="6">
        <f t="shared" si="15"/>
        <v>48488</v>
      </c>
      <c r="D138">
        <f t="shared" si="20"/>
        <v>30</v>
      </c>
      <c r="E138" s="1">
        <f t="shared" si="18"/>
        <v>8333.3333333315913</v>
      </c>
      <c r="F138" s="1">
        <f t="shared" si="17"/>
        <v>8785.3881278538356</v>
      </c>
      <c r="G138" s="1">
        <f t="shared" si="13"/>
        <v>8333.3333333333339</v>
      </c>
      <c r="H138" s="1">
        <f t="shared" si="14"/>
        <v>452.05479452050076</v>
      </c>
      <c r="I138">
        <f t="shared" si="16"/>
        <v>0</v>
      </c>
      <c r="U138" s="3" t="str">
        <f>IF(B137=$D$3,XIRR($F$19:F137,$C$19:C137)," ")</f>
        <v xml:space="preserve"> </v>
      </c>
    </row>
    <row r="139" spans="2:21" x14ac:dyDescent="0.25">
      <c r="B139">
        <f t="shared" si="19"/>
        <v>120</v>
      </c>
      <c r="C139" s="6">
        <f t="shared" si="15"/>
        <v>48519</v>
      </c>
      <c r="D139">
        <f t="shared" si="20"/>
        <v>31</v>
      </c>
      <c r="E139" s="1">
        <f t="shared" si="18"/>
        <v>-3.4560798667371273E-11</v>
      </c>
      <c r="F139" s="1">
        <f t="shared" si="17"/>
        <v>8566.8949771671942</v>
      </c>
      <c r="G139" s="1">
        <f>IF(C139=" "," ",IF(C139=$D$11,$D$4-SUM($G$20:G138),($D$12-H139)))</f>
        <v>8333.3333333316259</v>
      </c>
      <c r="H139" s="1">
        <f t="shared" ref="H139" si="21">IF(C139=" "," ",E138*$D$5*D139/365)</f>
        <v>233.56164383556765</v>
      </c>
      <c r="I139">
        <f t="shared" si="16"/>
        <v>0</v>
      </c>
      <c r="U139" s="3" t="str">
        <f>IF(B138=$D$3,XIRR($F$19:F138,$C$19:C138)," ")</f>
        <v xml:space="preserve"> </v>
      </c>
    </row>
    <row r="140" spans="2:21" x14ac:dyDescent="0.25">
      <c r="U140" s="3">
        <f>IF(B139=$D$3,XIRR($F$19:F139,$C$19:C139)," ")</f>
        <v>0.40692353844642648</v>
      </c>
    </row>
    <row r="141" spans="2:21" x14ac:dyDescent="0.25">
      <c r="U141" s="3" t="str">
        <f>IF(B140=$D$3,XIRR($F$19:F140,$C$19:C140)," ")</f>
        <v xml:space="preserve"> </v>
      </c>
    </row>
  </sheetData>
  <mergeCells count="27">
    <mergeCell ref="B6:C6"/>
    <mergeCell ref="B1:C1"/>
    <mergeCell ref="B2:C2"/>
    <mergeCell ref="B3:C3"/>
    <mergeCell ref="B4:C4"/>
    <mergeCell ref="B5:C5"/>
    <mergeCell ref="B7:C7"/>
    <mergeCell ref="B8:C8"/>
    <mergeCell ref="B11:C11"/>
    <mergeCell ref="B12:C12"/>
    <mergeCell ref="B13:C13"/>
    <mergeCell ref="B9:C9"/>
    <mergeCell ref="B10:C10"/>
    <mergeCell ref="S14:S17"/>
    <mergeCell ref="T14:T17"/>
    <mergeCell ref="G15:G17"/>
    <mergeCell ref="H15:H17"/>
    <mergeCell ref="I15:R15"/>
    <mergeCell ref="I16:L16"/>
    <mergeCell ref="M16:N16"/>
    <mergeCell ref="O16:R16"/>
    <mergeCell ref="D14:D17"/>
    <mergeCell ref="E14:E17"/>
    <mergeCell ref="F14:F17"/>
    <mergeCell ref="G14:R14"/>
    <mergeCell ref="B14:B17"/>
    <mergeCell ref="C14:C17"/>
  </mergeCells>
  <dataValidations count="2">
    <dataValidation type="list" allowBlank="1" showInputMessage="1" showErrorMessage="1" sqref="F7:F10" xr:uid="{00000000-0002-0000-0200-000000000000}">
      <formula1>$AA$2:$AA$3</formula1>
    </dataValidation>
    <dataValidation type="list" allowBlank="1" showInputMessage="1" showErrorMessage="1" sqref="D13" xr:uid="{00000000-0002-0000-0200-000001000000}">
      <formula1>$G$1:$G$2</formula1>
    </dataValidation>
  </dataValidations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25B5F9951D90747911F11A1BA2E2708" ma:contentTypeVersion="1" ma:contentTypeDescription="Создание документа." ma:contentTypeScope="" ma:versionID="3bf3e9f1fc6490a5bf3e8b22fa5f4136">
  <xsd:schema xmlns:xsd="http://www.w3.org/2001/XMLSchema" xmlns:p="http://schemas.microsoft.com/office/2006/metadata/properties" xmlns:ns2="9372ceb1-08dc-477f-9ca6-b24f5b18a01a" targetNamespace="http://schemas.microsoft.com/office/2006/metadata/properties" ma:root="true" ma:fieldsID="8a6a44cf1ed19173f0a704b95c25c7d9" ns2:_="">
    <xsd:import namespace="9372ceb1-08dc-477f-9ca6-b24f5b18a01a"/>
    <xsd:element name="properties">
      <xsd:complexType>
        <xsd:sequence>
          <xsd:element name="documentManagement">
            <xsd:complexType>
              <xsd:all>
                <xsd:element ref="ns2:_x043e__x043f__x0438__x0441__x0430__x043d__x0438__x0435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9372ceb1-08dc-477f-9ca6-b24f5b18a01a" elementFormDefault="qualified">
    <xsd:import namespace="http://schemas.microsoft.com/office/2006/documentManagement/types"/>
    <xsd:element name="_x043e__x043f__x0438__x0441__x0430__x043d__x0438__x0435_" ma:index="8" nillable="true" ma:displayName="Описание" ma:internalName="_x043e__x043f__x0438__x0441__x0430__x043d__x0438__x0435_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>
    <_x043e__x043f__x0438__x0441__x0430__x043d__x0438__x0435_ xmlns="9372ceb1-08dc-477f-9ca6-b24f5b18a01a" xsi:nil="true"/>
  </documentManagement>
</p:properties>
</file>

<file path=customXml/itemProps1.xml><?xml version="1.0" encoding="utf-8"?>
<ds:datastoreItem xmlns:ds="http://schemas.openxmlformats.org/officeDocument/2006/customXml" ds:itemID="{0012B402-71A1-48A8-8BA6-84AAFC127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990147-52A7-40EE-92EB-F886EB6D1B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72ceb1-08dc-477f-9ca6-b24f5b18a01a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12A7280-3DF2-42F1-A75A-95015CFAF412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terms/"/>
    <ds:schemaRef ds:uri="http://schemas.openxmlformats.org/package/2006/metadata/core-properties"/>
    <ds:schemaRef ds:uri="9372ceb1-08dc-477f-9ca6-b24f5b18a01a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розрахунки</vt:lpstr>
      <vt:lpstr>графік</vt:lpstr>
      <vt:lpstr>стандарт</vt:lpstr>
      <vt:lpstr>графік!Заголовки_для_печати</vt:lpstr>
      <vt:lpstr>графік!Область_печати</vt:lpstr>
      <vt:lpstr>розрахунки!Область_печати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Шпаковский Александр Михайлович</dc:creator>
  <cp:lastModifiedBy>Khoryk Serhii</cp:lastModifiedBy>
  <cp:lastPrinted>2024-04-17T14:20:22Z</cp:lastPrinted>
  <dcterms:created xsi:type="dcterms:W3CDTF">2022-04-19T08:05:59Z</dcterms:created>
  <dcterms:modified xsi:type="dcterms:W3CDTF">2025-05-29T10:41:08Z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0x010100B25B5F9951D90747911F11A1BA2E2708</vt:lpwstr>
  </property>
</Properties>
</file>