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2024\Rozetka\2026\ОЧ нові гроші\"/>
    </mc:Choice>
  </mc:AlternateContent>
  <xr:revisionPtr revIDLastSave="0" documentId="13_ncr:1_{73064724-DA4C-490A-9702-414B636ABE26}" xr6:coauthVersionLast="47" xr6:coauthVersionMax="47" xr10:uidLastSave="{00000000-0000-0000-0000-000000000000}"/>
  <bookViews>
    <workbookView xWindow="-120" yWindow="-120" windowWidth="29040" windowHeight="15720" tabRatio="557" xr2:uid="{00000000-000D-0000-FFFF-FFFF00000000}"/>
  </bookViews>
  <sheets>
    <sheet name="розрахунки" sheetId="3" r:id="rId1"/>
    <sheet name="графік" sheetId="1" r:id="rId2"/>
    <sheet name="стандарт" sheetId="2" state="hidden" r:id="rId3"/>
  </sheets>
  <definedNames>
    <definedName name="_xlnm.Print_Titles" localSheetId="1">графік!$15:$19</definedName>
    <definedName name="_xlnm.Print_Area" localSheetId="1">графік!$B$15:$T$80</definedName>
    <definedName name="_xlnm.Print_Area" localSheetId="0">розрахунки!$A$1:$J$14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3" l="1"/>
  <c r="G4" i="3" s="1"/>
  <c r="B5" i="3" s="1"/>
  <c r="A3" i="3"/>
  <c r="R11" i="3"/>
  <c r="R10" i="3"/>
  <c r="F8" i="3"/>
  <c r="F7" i="3"/>
  <c r="A9" i="3"/>
  <c r="G6" i="3"/>
  <c r="F5" i="3"/>
  <c r="D2" i="1"/>
  <c r="D6" i="1" l="1"/>
  <c r="I3" i="1" s="1"/>
  <c r="C5" i="3" l="1"/>
  <c r="W1" i="3"/>
  <c r="B13" i="3"/>
  <c r="G13" i="3" l="1"/>
  <c r="AG186" i="1" l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D5" i="1" l="1"/>
  <c r="G3" i="3" l="1"/>
  <c r="G9" i="3" s="1"/>
  <c r="K20" i="1"/>
  <c r="P20" i="1"/>
  <c r="G11" i="3" l="1"/>
  <c r="O20" i="1"/>
  <c r="D7" i="1" l="1"/>
  <c r="D11" i="1"/>
  <c r="D9" i="1"/>
  <c r="D10" i="1"/>
  <c r="D8" i="1"/>
  <c r="D3" i="1" l="1"/>
  <c r="Q20" i="1" l="1"/>
  <c r="F2" i="1"/>
  <c r="F3" i="1" s="1"/>
  <c r="D12" i="1"/>
  <c r="O19" i="2" l="1"/>
  <c r="U141" i="2" l="1"/>
  <c r="U22" i="2"/>
  <c r="C20" i="2"/>
  <c r="I20" i="2" s="1"/>
  <c r="K19" i="2"/>
  <c r="F19" i="2" s="1"/>
  <c r="E19" i="2"/>
  <c r="Q19" i="2" s="1"/>
  <c r="C19" i="2"/>
  <c r="D12" i="2"/>
  <c r="D11" i="2"/>
  <c r="H20" i="2" l="1"/>
  <c r="C21" i="2"/>
  <c r="G21" i="2" s="1"/>
  <c r="G20" i="2"/>
  <c r="D20" i="2"/>
  <c r="C22" i="2" l="1"/>
  <c r="D21" i="2"/>
  <c r="I21" i="2"/>
  <c r="G22" i="2"/>
  <c r="F20" i="2"/>
  <c r="E20" i="2"/>
  <c r="H21" i="2" s="1"/>
  <c r="B22" i="2"/>
  <c r="I22" i="2"/>
  <c r="D22" i="2"/>
  <c r="C23" i="2" l="1"/>
  <c r="U23" i="2"/>
  <c r="E21" i="2"/>
  <c r="H22" i="2" s="1"/>
  <c r="G23" i="2" l="1"/>
  <c r="F22" i="2"/>
  <c r="I23" i="2"/>
  <c r="D23" i="2"/>
  <c r="B23" i="2"/>
  <c r="F21" i="2"/>
  <c r="C20" i="1"/>
  <c r="C21" i="1" l="1"/>
  <c r="C24" i="2"/>
  <c r="U24" i="2"/>
  <c r="E22" i="2"/>
  <c r="H23" i="2" s="1"/>
  <c r="D21" i="1" l="1"/>
  <c r="I2" i="1"/>
  <c r="AG21" i="1"/>
  <c r="C22" i="1"/>
  <c r="B22" i="1" s="1"/>
  <c r="G24" i="2"/>
  <c r="D24" i="2"/>
  <c r="B24" i="2"/>
  <c r="I24" i="2"/>
  <c r="C23" i="1" l="1"/>
  <c r="B23" i="1" s="1"/>
  <c r="AG22" i="1"/>
  <c r="D22" i="1"/>
  <c r="F23" i="2"/>
  <c r="E23" i="2"/>
  <c r="H24" i="2" s="1"/>
  <c r="C25" i="2"/>
  <c r="U25" i="2"/>
  <c r="AG23" i="1" l="1"/>
  <c r="D23" i="1"/>
  <c r="G25" i="2"/>
  <c r="B25" i="2"/>
  <c r="I25" i="2"/>
  <c r="D25" i="2"/>
  <c r="C24" i="1" l="1"/>
  <c r="F24" i="2"/>
  <c r="U26" i="2"/>
  <c r="C26" i="2"/>
  <c r="E24" i="2"/>
  <c r="H25" i="2" s="1"/>
  <c r="AG24" i="1" l="1"/>
  <c r="B24" i="1"/>
  <c r="D24" i="1"/>
  <c r="G26" i="2"/>
  <c r="B26" i="2"/>
  <c r="I26" i="2"/>
  <c r="D26" i="2"/>
  <c r="C25" i="1" l="1"/>
  <c r="C27" i="2"/>
  <c r="U27" i="2"/>
  <c r="F25" i="2"/>
  <c r="E25" i="2"/>
  <c r="H26" i="2" s="1"/>
  <c r="AG25" i="1" l="1"/>
  <c r="D25" i="1"/>
  <c r="B25" i="1"/>
  <c r="G27" i="2"/>
  <c r="F26" i="2"/>
  <c r="I27" i="2"/>
  <c r="D27" i="2"/>
  <c r="B27" i="2"/>
  <c r="C26" i="1" l="1"/>
  <c r="C28" i="2"/>
  <c r="U28" i="2"/>
  <c r="E26" i="2"/>
  <c r="H27" i="2" s="1"/>
  <c r="AG26" i="1" l="1"/>
  <c r="B26" i="1"/>
  <c r="D26" i="1"/>
  <c r="G28" i="2"/>
  <c r="F27" i="2"/>
  <c r="D28" i="2"/>
  <c r="B28" i="2"/>
  <c r="I28" i="2"/>
  <c r="C27" i="1" l="1"/>
  <c r="C29" i="2"/>
  <c r="U29" i="2"/>
  <c r="E27" i="2"/>
  <c r="H28" i="2" s="1"/>
  <c r="AG27" i="1" l="1"/>
  <c r="B27" i="1"/>
  <c r="D27" i="1"/>
  <c r="G29" i="2"/>
  <c r="F28" i="2"/>
  <c r="B29" i="2"/>
  <c r="I29" i="2"/>
  <c r="D29" i="2"/>
  <c r="C28" i="1" l="1"/>
  <c r="U30" i="2"/>
  <c r="C30" i="2"/>
  <c r="E28" i="2"/>
  <c r="H29" i="2" s="1"/>
  <c r="AG28" i="1" l="1"/>
  <c r="B28" i="1"/>
  <c r="D28" i="1"/>
  <c r="G30" i="2"/>
  <c r="F29" i="2"/>
  <c r="B30" i="2"/>
  <c r="I30" i="2"/>
  <c r="D30" i="2"/>
  <c r="C29" i="1" l="1"/>
  <c r="C31" i="2"/>
  <c r="U31" i="2"/>
  <c r="E29" i="2"/>
  <c r="H30" i="2" s="1"/>
  <c r="AG29" i="1" l="1"/>
  <c r="D29" i="1"/>
  <c r="B29" i="1"/>
  <c r="G31" i="2"/>
  <c r="F30" i="2"/>
  <c r="I31" i="2"/>
  <c r="D31" i="2"/>
  <c r="B31" i="2"/>
  <c r="C30" i="1" l="1"/>
  <c r="C32" i="2"/>
  <c r="E30" i="2"/>
  <c r="H31" i="2" s="1"/>
  <c r="D30" i="1" l="1"/>
  <c r="B30" i="1"/>
  <c r="AG30" i="1"/>
  <c r="G32" i="2"/>
  <c r="U32" i="2"/>
  <c r="D32" i="2"/>
  <c r="B32" i="2"/>
  <c r="I32" i="2"/>
  <c r="C31" i="1" l="1"/>
  <c r="C33" i="2"/>
  <c r="U33" i="2"/>
  <c r="E31" i="2"/>
  <c r="D31" i="1" l="1"/>
  <c r="B31" i="1"/>
  <c r="AG31" i="1"/>
  <c r="H32" i="2"/>
  <c r="F32" i="2" s="1"/>
  <c r="Q31" i="2"/>
  <c r="F31" i="2" s="1"/>
  <c r="G33" i="2"/>
  <c r="F33" i="2" s="1"/>
  <c r="E32" i="2"/>
  <c r="H33" i="2" s="1"/>
  <c r="B33" i="2"/>
  <c r="I33" i="2"/>
  <c r="D33" i="2"/>
  <c r="C32" i="1" l="1"/>
  <c r="E33" i="2"/>
  <c r="U34" i="2"/>
  <c r="C34" i="2"/>
  <c r="AG32" i="1" l="1"/>
  <c r="B32" i="1"/>
  <c r="Q32" i="1" s="1"/>
  <c r="D32" i="1"/>
  <c r="G34" i="2"/>
  <c r="F34" i="2" s="1"/>
  <c r="H34" i="2"/>
  <c r="B34" i="2"/>
  <c r="I34" i="2"/>
  <c r="D34" i="2"/>
  <c r="C33" i="1" l="1"/>
  <c r="E34" i="2"/>
  <c r="C35" i="2"/>
  <c r="U35" i="2"/>
  <c r="D33" i="1" l="1"/>
  <c r="AG33" i="1"/>
  <c r="B33" i="1"/>
  <c r="G35" i="2"/>
  <c r="F35" i="2" s="1"/>
  <c r="H35" i="2"/>
  <c r="I35" i="2"/>
  <c r="D35" i="2"/>
  <c r="B35" i="2"/>
  <c r="C34" i="1" l="1"/>
  <c r="E35" i="2"/>
  <c r="C36" i="2"/>
  <c r="U36" i="2"/>
  <c r="D34" i="1" l="1"/>
  <c r="AG34" i="1"/>
  <c r="B34" i="1"/>
  <c r="G36" i="2"/>
  <c r="F36" i="2" s="1"/>
  <c r="H36" i="2"/>
  <c r="D36" i="2"/>
  <c r="B36" i="2"/>
  <c r="I36" i="2"/>
  <c r="C35" i="1" l="1"/>
  <c r="B35" i="1" s="1"/>
  <c r="E36" i="2"/>
  <c r="C37" i="2"/>
  <c r="U37" i="2"/>
  <c r="D35" i="1" l="1"/>
  <c r="AG35" i="1"/>
  <c r="C36" i="1"/>
  <c r="G37" i="2"/>
  <c r="F37" i="2" s="1"/>
  <c r="H37" i="2"/>
  <c r="B37" i="2"/>
  <c r="I37" i="2"/>
  <c r="D37" i="2"/>
  <c r="B36" i="1" l="1"/>
  <c r="AG36" i="1"/>
  <c r="D36" i="1"/>
  <c r="E37" i="2"/>
  <c r="U38" i="2"/>
  <c r="C38" i="2"/>
  <c r="C37" i="1" l="1"/>
  <c r="G38" i="2"/>
  <c r="F38" i="2" s="1"/>
  <c r="H38" i="2"/>
  <c r="B38" i="2"/>
  <c r="I38" i="2"/>
  <c r="D38" i="2"/>
  <c r="B37" i="1" l="1"/>
  <c r="D37" i="1"/>
  <c r="AG37" i="1"/>
  <c r="E38" i="2"/>
  <c r="C39" i="2"/>
  <c r="U39" i="2"/>
  <c r="C38" i="1" l="1"/>
  <c r="G39" i="2"/>
  <c r="F39" i="2" s="1"/>
  <c r="H39" i="2"/>
  <c r="I39" i="2"/>
  <c r="D39" i="2"/>
  <c r="B39" i="2"/>
  <c r="AG38" i="1" l="1"/>
  <c r="B38" i="1"/>
  <c r="D38" i="1"/>
  <c r="E39" i="2"/>
  <c r="C40" i="2"/>
  <c r="U40" i="2"/>
  <c r="C39" i="1" l="1"/>
  <c r="G40" i="2"/>
  <c r="F40" i="2" s="1"/>
  <c r="H40" i="2"/>
  <c r="D40" i="2"/>
  <c r="B40" i="2"/>
  <c r="I40" i="2"/>
  <c r="B39" i="1" l="1"/>
  <c r="D39" i="1"/>
  <c r="AG39" i="1"/>
  <c r="E40" i="2"/>
  <c r="C41" i="2"/>
  <c r="U41" i="2"/>
  <c r="C40" i="1" l="1"/>
  <c r="G41" i="2"/>
  <c r="F41" i="2" s="1"/>
  <c r="H41" i="2"/>
  <c r="B41" i="2"/>
  <c r="I41" i="2"/>
  <c r="D41" i="2"/>
  <c r="B40" i="1" l="1"/>
  <c r="D40" i="1"/>
  <c r="AG40" i="1"/>
  <c r="E41" i="2"/>
  <c r="U42" i="2"/>
  <c r="C42" i="2"/>
  <c r="C41" i="1" l="1"/>
  <c r="G42" i="2"/>
  <c r="F42" i="2" s="1"/>
  <c r="H42" i="2"/>
  <c r="B42" i="2"/>
  <c r="I42" i="2"/>
  <c r="D42" i="2"/>
  <c r="B41" i="1" l="1"/>
  <c r="D41" i="1"/>
  <c r="AG41" i="1"/>
  <c r="C43" i="2"/>
  <c r="U43" i="2"/>
  <c r="E42" i="2"/>
  <c r="C42" i="1" l="1"/>
  <c r="G43" i="2"/>
  <c r="H43" i="2"/>
  <c r="I43" i="2"/>
  <c r="D43" i="2"/>
  <c r="B43" i="2"/>
  <c r="B42" i="1" l="1"/>
  <c r="D42" i="1"/>
  <c r="AG42" i="1"/>
  <c r="E43" i="2"/>
  <c r="Q43" i="2" s="1"/>
  <c r="F43" i="2" s="1"/>
  <c r="C44" i="2"/>
  <c r="U44" i="2"/>
  <c r="C43" i="1" l="1"/>
  <c r="G44" i="2"/>
  <c r="F44" i="2" s="1"/>
  <c r="H44" i="2"/>
  <c r="D44" i="2"/>
  <c r="B44" i="2"/>
  <c r="I44" i="2"/>
  <c r="B43" i="1" l="1"/>
  <c r="AG43" i="1"/>
  <c r="D43" i="1"/>
  <c r="E44" i="2"/>
  <c r="C45" i="2"/>
  <c r="U45" i="2"/>
  <c r="C44" i="1" l="1"/>
  <c r="G45" i="2"/>
  <c r="F45" i="2" s="1"/>
  <c r="H45" i="2"/>
  <c r="B45" i="2"/>
  <c r="I45" i="2"/>
  <c r="D45" i="2"/>
  <c r="B44" i="1" l="1"/>
  <c r="Q44" i="1" s="1"/>
  <c r="D44" i="1"/>
  <c r="AG44" i="1"/>
  <c r="E45" i="2"/>
  <c r="U46" i="2"/>
  <c r="C46" i="2"/>
  <c r="C45" i="1" l="1"/>
  <c r="G46" i="2"/>
  <c r="F46" i="2" s="1"/>
  <c r="H46" i="2"/>
  <c r="B46" i="2"/>
  <c r="I46" i="2"/>
  <c r="D46" i="2"/>
  <c r="B45" i="1" l="1"/>
  <c r="D45" i="1"/>
  <c r="AG45" i="1"/>
  <c r="E46" i="2"/>
  <c r="C47" i="2"/>
  <c r="U47" i="2"/>
  <c r="C46" i="1" l="1"/>
  <c r="AG46" i="1" s="1"/>
  <c r="G47" i="2"/>
  <c r="F47" i="2" s="1"/>
  <c r="H47" i="2"/>
  <c r="I47" i="2"/>
  <c r="D47" i="2"/>
  <c r="B47" i="2"/>
  <c r="D46" i="1" l="1"/>
  <c r="B46" i="1"/>
  <c r="E47" i="2"/>
  <c r="C48" i="2"/>
  <c r="U48" i="2"/>
  <c r="C47" i="1" l="1"/>
  <c r="AG47" i="1" s="1"/>
  <c r="G48" i="2"/>
  <c r="F48" i="2" s="1"/>
  <c r="H48" i="2"/>
  <c r="D48" i="2"/>
  <c r="B48" i="2"/>
  <c r="I48" i="2"/>
  <c r="B47" i="1" l="1"/>
  <c r="D47" i="1"/>
  <c r="E48" i="2"/>
  <c r="C49" i="2"/>
  <c r="U49" i="2"/>
  <c r="C48" i="1" l="1"/>
  <c r="AG48" i="1" s="1"/>
  <c r="G49" i="2"/>
  <c r="F49" i="2" s="1"/>
  <c r="H49" i="2"/>
  <c r="B49" i="2"/>
  <c r="I49" i="2"/>
  <c r="D49" i="2"/>
  <c r="D48" i="1" l="1"/>
  <c r="B48" i="1"/>
  <c r="U49" i="1" s="1"/>
  <c r="E49" i="2"/>
  <c r="U50" i="2"/>
  <c r="C50" i="2"/>
  <c r="C49" i="1" l="1"/>
  <c r="AG49" i="1" s="1"/>
  <c r="G50" i="2"/>
  <c r="F50" i="2" s="1"/>
  <c r="H50" i="2"/>
  <c r="B50" i="2"/>
  <c r="I50" i="2"/>
  <c r="E50" i="2"/>
  <c r="D50" i="2"/>
  <c r="B49" i="1" l="1"/>
  <c r="C50" i="1" s="1"/>
  <c r="D49" i="1"/>
  <c r="C51" i="2"/>
  <c r="U51" i="2"/>
  <c r="U50" i="1" l="1"/>
  <c r="AG50" i="1"/>
  <c r="G51" i="2"/>
  <c r="F51" i="2" s="1"/>
  <c r="H51" i="2"/>
  <c r="I51" i="2"/>
  <c r="D51" i="2"/>
  <c r="B51" i="2"/>
  <c r="B50" i="1"/>
  <c r="D50" i="1"/>
  <c r="E51" i="2" l="1"/>
  <c r="C52" i="2"/>
  <c r="U52" i="2"/>
  <c r="C51" i="1"/>
  <c r="AG51" i="1" l="1"/>
  <c r="G52" i="2"/>
  <c r="F52" i="2" s="1"/>
  <c r="H52" i="2"/>
  <c r="D52" i="2"/>
  <c r="B52" i="2"/>
  <c r="I52" i="2"/>
  <c r="D51" i="1"/>
  <c r="B51" i="1"/>
  <c r="U52" i="1" l="1"/>
  <c r="E52" i="2"/>
  <c r="C53" i="2"/>
  <c r="U53" i="2"/>
  <c r="C52" i="1"/>
  <c r="AG52" i="1" l="1"/>
  <c r="G53" i="2"/>
  <c r="F53" i="2" s="1"/>
  <c r="H53" i="2"/>
  <c r="B53" i="2"/>
  <c r="I53" i="2"/>
  <c r="D53" i="2"/>
  <c r="B52" i="1"/>
  <c r="D52" i="1"/>
  <c r="U53" i="1" l="1"/>
  <c r="E53" i="2"/>
  <c r="U54" i="2"/>
  <c r="C54" i="2"/>
  <c r="C53" i="1"/>
  <c r="AG53" i="1" l="1"/>
  <c r="G54" i="2"/>
  <c r="F54" i="2" s="1"/>
  <c r="H54" i="2"/>
  <c r="B54" i="2"/>
  <c r="I54" i="2"/>
  <c r="D54" i="2"/>
  <c r="D53" i="1"/>
  <c r="B53" i="1"/>
  <c r="U54" i="1" l="1"/>
  <c r="E54" i="2"/>
  <c r="C55" i="2"/>
  <c r="U55" i="2"/>
  <c r="C54" i="1"/>
  <c r="AG54" i="1" l="1"/>
  <c r="G55" i="2"/>
  <c r="H55" i="2"/>
  <c r="I55" i="2"/>
  <c r="D55" i="2"/>
  <c r="B55" i="2"/>
  <c r="B54" i="1"/>
  <c r="D54" i="1"/>
  <c r="U55" i="1" l="1"/>
  <c r="E55" i="2"/>
  <c r="Q55" i="2" s="1"/>
  <c r="F55" i="2" s="1"/>
  <c r="C56" i="2"/>
  <c r="U56" i="2"/>
  <c r="C55" i="1"/>
  <c r="AG55" i="1" l="1"/>
  <c r="G56" i="2"/>
  <c r="F56" i="2" s="1"/>
  <c r="H56" i="2"/>
  <c r="D56" i="2"/>
  <c r="B56" i="2"/>
  <c r="I56" i="2"/>
  <c r="D55" i="1"/>
  <c r="B55" i="1"/>
  <c r="E56" i="2" l="1"/>
  <c r="C57" i="2"/>
  <c r="U57" i="2"/>
  <c r="C56" i="1"/>
  <c r="AG56" i="1" l="1"/>
  <c r="G57" i="2"/>
  <c r="F57" i="2" s="1"/>
  <c r="H57" i="2"/>
  <c r="D57" i="2"/>
  <c r="B57" i="2"/>
  <c r="I57" i="2"/>
  <c r="B56" i="1"/>
  <c r="Q56" i="1" s="1"/>
  <c r="D56" i="1"/>
  <c r="E57" i="2" l="1"/>
  <c r="U58" i="2"/>
  <c r="C58" i="2"/>
  <c r="C57" i="1"/>
  <c r="AG57" i="1" l="1"/>
  <c r="G58" i="2"/>
  <c r="H58" i="2"/>
  <c r="F58" i="2" s="1"/>
  <c r="B58" i="2"/>
  <c r="I58" i="2"/>
  <c r="D58" i="2"/>
  <c r="B57" i="1"/>
  <c r="D57" i="1"/>
  <c r="E58" i="2" l="1"/>
  <c r="U59" i="2"/>
  <c r="C59" i="2"/>
  <c r="C58" i="1"/>
  <c r="AG58" i="1" l="1"/>
  <c r="G59" i="2"/>
  <c r="F59" i="2" s="1"/>
  <c r="H59" i="2"/>
  <c r="I59" i="2"/>
  <c r="B59" i="2"/>
  <c r="D59" i="2"/>
  <c r="D58" i="1"/>
  <c r="B58" i="1"/>
  <c r="U59" i="1" l="1"/>
  <c r="E59" i="2"/>
  <c r="C60" i="2"/>
  <c r="U60" i="2"/>
  <c r="C59" i="1"/>
  <c r="AG59" i="1" l="1"/>
  <c r="G60" i="2"/>
  <c r="F60" i="2" s="1"/>
  <c r="H60" i="2"/>
  <c r="E60" i="2"/>
  <c r="D60" i="2"/>
  <c r="I60" i="2"/>
  <c r="B60" i="2"/>
  <c r="D59" i="1"/>
  <c r="B59" i="1"/>
  <c r="U60" i="1" l="1"/>
  <c r="C61" i="2"/>
  <c r="U61" i="2"/>
  <c r="C60" i="1"/>
  <c r="AG60" i="1" l="1"/>
  <c r="G61" i="2"/>
  <c r="F61" i="2" s="1"/>
  <c r="H61" i="2"/>
  <c r="B61" i="2"/>
  <c r="I61" i="2"/>
  <c r="D61" i="2"/>
  <c r="B60" i="1"/>
  <c r="D60" i="1"/>
  <c r="U61" i="1" l="1"/>
  <c r="E61" i="2"/>
  <c r="U62" i="2"/>
  <c r="C62" i="2"/>
  <c r="C61" i="1"/>
  <c r="AG61" i="1" l="1"/>
  <c r="G62" i="2"/>
  <c r="F62" i="2" s="1"/>
  <c r="H62" i="2"/>
  <c r="B62" i="2"/>
  <c r="I62" i="2"/>
  <c r="D62" i="2"/>
  <c r="D61" i="1"/>
  <c r="B61" i="1"/>
  <c r="U62" i="1" l="1"/>
  <c r="E62" i="2"/>
  <c r="C63" i="2"/>
  <c r="U63" i="2"/>
  <c r="C62" i="1"/>
  <c r="AG62" i="1" l="1"/>
  <c r="G63" i="2"/>
  <c r="H63" i="2"/>
  <c r="F63" i="2" s="1"/>
  <c r="I63" i="2"/>
  <c r="B63" i="2"/>
  <c r="D63" i="2"/>
  <c r="B62" i="1"/>
  <c r="D62" i="1"/>
  <c r="E63" i="2" l="1"/>
  <c r="C64" i="2"/>
  <c r="U64" i="2"/>
  <c r="C63" i="1"/>
  <c r="AG63" i="1" l="1"/>
  <c r="G64" i="2"/>
  <c r="F64" i="2" s="1"/>
  <c r="H64" i="2"/>
  <c r="D64" i="2"/>
  <c r="B64" i="2"/>
  <c r="I64" i="2"/>
  <c r="B63" i="1"/>
  <c r="D63" i="1"/>
  <c r="U64" i="1" l="1"/>
  <c r="E64" i="2"/>
  <c r="C65" i="2"/>
  <c r="U65" i="2"/>
  <c r="C64" i="1"/>
  <c r="AG64" i="1" l="1"/>
  <c r="G65" i="2"/>
  <c r="H65" i="2"/>
  <c r="F65" i="2" s="1"/>
  <c r="D65" i="2"/>
  <c r="B65" i="2"/>
  <c r="I65" i="2"/>
  <c r="D64" i="1"/>
  <c r="B64" i="1"/>
  <c r="U65" i="1" l="1"/>
  <c r="E65" i="2"/>
  <c r="U66" i="2"/>
  <c r="C66" i="2"/>
  <c r="C65" i="1"/>
  <c r="AG65" i="1" l="1"/>
  <c r="G66" i="2"/>
  <c r="F66" i="2" s="1"/>
  <c r="H66" i="2"/>
  <c r="B66" i="2"/>
  <c r="I66" i="2"/>
  <c r="D66" i="2"/>
  <c r="D65" i="1"/>
  <c r="B65" i="1"/>
  <c r="U66" i="1" l="1"/>
  <c r="E66" i="2"/>
  <c r="U67" i="2"/>
  <c r="C67" i="2"/>
  <c r="C66" i="1"/>
  <c r="AG66" i="1" l="1"/>
  <c r="G67" i="2"/>
  <c r="H67" i="2"/>
  <c r="I67" i="2"/>
  <c r="D67" i="2"/>
  <c r="B67" i="2"/>
  <c r="D66" i="1"/>
  <c r="B66" i="1"/>
  <c r="E67" i="2" l="1"/>
  <c r="Q67" i="2" s="1"/>
  <c r="F67" i="2" s="1"/>
  <c r="C68" i="2"/>
  <c r="U68" i="2"/>
  <c r="C67" i="1"/>
  <c r="AG67" i="1" l="1"/>
  <c r="G68" i="2"/>
  <c r="F68" i="2" s="1"/>
  <c r="H68" i="2"/>
  <c r="D68" i="2"/>
  <c r="I68" i="2"/>
  <c r="B68" i="2"/>
  <c r="B67" i="1"/>
  <c r="D67" i="1"/>
  <c r="U68" i="1" l="1"/>
  <c r="E68" i="2"/>
  <c r="C69" i="2"/>
  <c r="U69" i="2"/>
  <c r="C68" i="1"/>
  <c r="AG68" i="1" l="1"/>
  <c r="G69" i="2"/>
  <c r="F69" i="2" s="1"/>
  <c r="H69" i="2"/>
  <c r="I69" i="2"/>
  <c r="B69" i="2"/>
  <c r="D69" i="2"/>
  <c r="D68" i="1"/>
  <c r="B68" i="1"/>
  <c r="Q68" i="1" s="1"/>
  <c r="E69" i="2" l="1"/>
  <c r="C70" i="2"/>
  <c r="U70" i="2"/>
  <c r="C69" i="1"/>
  <c r="AG69" i="1" l="1"/>
  <c r="G70" i="2"/>
  <c r="F70" i="2" s="1"/>
  <c r="H70" i="2"/>
  <c r="B70" i="2"/>
  <c r="D70" i="2"/>
  <c r="I70" i="2"/>
  <c r="D69" i="1"/>
  <c r="B69" i="1"/>
  <c r="E70" i="2" l="1"/>
  <c r="U71" i="2"/>
  <c r="C71" i="2"/>
  <c r="C70" i="1"/>
  <c r="AG70" i="1" l="1"/>
  <c r="G71" i="2"/>
  <c r="F71" i="2" s="1"/>
  <c r="H71" i="2"/>
  <c r="B71" i="2"/>
  <c r="I71" i="2"/>
  <c r="D71" i="2"/>
  <c r="D70" i="1"/>
  <c r="B70" i="1"/>
  <c r="U71" i="1" l="1"/>
  <c r="E71" i="2"/>
  <c r="C72" i="2"/>
  <c r="U72" i="2"/>
  <c r="C71" i="1"/>
  <c r="AG71" i="1" l="1"/>
  <c r="G72" i="2"/>
  <c r="F72" i="2" s="1"/>
  <c r="H72" i="2"/>
  <c r="I72" i="2"/>
  <c r="D72" i="2"/>
  <c r="B72" i="2"/>
  <c r="D71" i="1"/>
  <c r="B71" i="1"/>
  <c r="E72" i="2" l="1"/>
  <c r="C73" i="2"/>
  <c r="U73" i="2"/>
  <c r="C72" i="1"/>
  <c r="AG72" i="1" l="1"/>
  <c r="G73" i="2"/>
  <c r="F73" i="2" s="1"/>
  <c r="H73" i="2"/>
  <c r="D73" i="2"/>
  <c r="B73" i="2"/>
  <c r="I73" i="2"/>
  <c r="D72" i="1"/>
  <c r="B72" i="1"/>
  <c r="U73" i="1" l="1"/>
  <c r="E73" i="2"/>
  <c r="C74" i="2"/>
  <c r="U74" i="2"/>
  <c r="C73" i="1"/>
  <c r="AG73" i="1" l="1"/>
  <c r="G74" i="2"/>
  <c r="F74" i="2" s="1"/>
  <c r="H74" i="2"/>
  <c r="B74" i="2"/>
  <c r="D74" i="2"/>
  <c r="I74" i="2"/>
  <c r="D73" i="1"/>
  <c r="B73" i="1"/>
  <c r="U74" i="1" l="1"/>
  <c r="E74" i="2"/>
  <c r="U75" i="2"/>
  <c r="C75" i="2"/>
  <c r="C74" i="1"/>
  <c r="AG74" i="1" l="1"/>
  <c r="G75" i="2"/>
  <c r="F75" i="2" s="1"/>
  <c r="H75" i="2"/>
  <c r="B75" i="2"/>
  <c r="I75" i="2"/>
  <c r="D75" i="2"/>
  <c r="B74" i="1"/>
  <c r="D74" i="1"/>
  <c r="U75" i="1" l="1"/>
  <c r="E75" i="2"/>
  <c r="U76" i="2"/>
  <c r="C76" i="2"/>
  <c r="C75" i="1"/>
  <c r="AG75" i="1" l="1"/>
  <c r="G76" i="2"/>
  <c r="F76" i="2" s="1"/>
  <c r="H76" i="2"/>
  <c r="I76" i="2"/>
  <c r="D76" i="2"/>
  <c r="B76" i="2"/>
  <c r="D75" i="1"/>
  <c r="B75" i="1"/>
  <c r="E76" i="2" l="1"/>
  <c r="C77" i="2"/>
  <c r="U77" i="2"/>
  <c r="C76" i="1"/>
  <c r="AG76" i="1" l="1"/>
  <c r="G77" i="2"/>
  <c r="F77" i="2" s="1"/>
  <c r="H77" i="2"/>
  <c r="D77" i="2"/>
  <c r="B77" i="2"/>
  <c r="I77" i="2"/>
  <c r="B76" i="1"/>
  <c r="D76" i="1"/>
  <c r="E77" i="2" l="1"/>
  <c r="C78" i="2"/>
  <c r="U78" i="2"/>
  <c r="C77" i="1"/>
  <c r="AG77" i="1" l="1"/>
  <c r="G78" i="2"/>
  <c r="F78" i="2" s="1"/>
  <c r="H78" i="2"/>
  <c r="B78" i="2"/>
  <c r="I78" i="2"/>
  <c r="D78" i="2"/>
  <c r="D77" i="1"/>
  <c r="B77" i="1"/>
  <c r="E78" i="2" l="1"/>
  <c r="U79" i="2"/>
  <c r="C79" i="2"/>
  <c r="C78" i="1"/>
  <c r="AG78" i="1" l="1"/>
  <c r="G79" i="2"/>
  <c r="H79" i="2"/>
  <c r="B79" i="2"/>
  <c r="I79" i="2"/>
  <c r="D79" i="2"/>
  <c r="D78" i="1"/>
  <c r="B78" i="1"/>
  <c r="U79" i="1" l="1"/>
  <c r="E79" i="2"/>
  <c r="Q79" i="2" s="1"/>
  <c r="F79" i="2" s="1"/>
  <c r="C80" i="2"/>
  <c r="U80" i="2"/>
  <c r="C79" i="1"/>
  <c r="AG79" i="1" l="1"/>
  <c r="G80" i="2"/>
  <c r="F80" i="2" s="1"/>
  <c r="H80" i="2"/>
  <c r="I80" i="2"/>
  <c r="D80" i="2"/>
  <c r="B80" i="2"/>
  <c r="D79" i="1"/>
  <c r="B79" i="1"/>
  <c r="U80" i="1" l="1"/>
  <c r="E80" i="2"/>
  <c r="C81" i="2"/>
  <c r="U81" i="2"/>
  <c r="C80" i="1"/>
  <c r="AG80" i="1" l="1"/>
  <c r="G81" i="2"/>
  <c r="E81" i="2" s="1"/>
  <c r="H81" i="2"/>
  <c r="D81" i="2"/>
  <c r="B81" i="2"/>
  <c r="I81" i="2"/>
  <c r="D80" i="1"/>
  <c r="B80" i="1"/>
  <c r="Q80" i="1" s="1"/>
  <c r="F81" i="2" l="1"/>
  <c r="C82" i="2"/>
  <c r="U82" i="2"/>
  <c r="C81" i="1"/>
  <c r="AG81" i="1" l="1"/>
  <c r="G82" i="2"/>
  <c r="H82" i="2"/>
  <c r="F82" i="2" s="1"/>
  <c r="B82" i="2"/>
  <c r="I82" i="2"/>
  <c r="D82" i="2"/>
  <c r="D81" i="1"/>
  <c r="B81" i="1"/>
  <c r="U82" i="1" l="1"/>
  <c r="E82" i="2"/>
  <c r="U83" i="2"/>
  <c r="C83" i="2"/>
  <c r="C82" i="1"/>
  <c r="AG82" i="1" l="1"/>
  <c r="G83" i="2"/>
  <c r="F83" i="2" s="1"/>
  <c r="H83" i="2"/>
  <c r="B83" i="2"/>
  <c r="I83" i="2"/>
  <c r="D83" i="2"/>
  <c r="B82" i="1"/>
  <c r="D82" i="1"/>
  <c r="U83" i="1" l="1"/>
  <c r="C84" i="2"/>
  <c r="U84" i="2"/>
  <c r="E83" i="2"/>
  <c r="C83" i="1"/>
  <c r="AG83" i="1" l="1"/>
  <c r="G84" i="2"/>
  <c r="F84" i="2" s="1"/>
  <c r="H84" i="2"/>
  <c r="I84" i="2"/>
  <c r="D84" i="2"/>
  <c r="B84" i="2"/>
  <c r="D83" i="1"/>
  <c r="B83" i="1"/>
  <c r="U84" i="1" l="1"/>
  <c r="E84" i="2"/>
  <c r="C85" i="2"/>
  <c r="U85" i="2"/>
  <c r="C84" i="1"/>
  <c r="AG84" i="1" l="1"/>
  <c r="G85" i="2"/>
  <c r="F85" i="2" s="1"/>
  <c r="H85" i="2"/>
  <c r="D85" i="2"/>
  <c r="B85" i="2"/>
  <c r="I85" i="2"/>
  <c r="D84" i="1"/>
  <c r="B84" i="1"/>
  <c r="U85" i="1" l="1"/>
  <c r="E85" i="2"/>
  <c r="C86" i="2"/>
  <c r="U86" i="2"/>
  <c r="C85" i="1"/>
  <c r="AG85" i="1" l="1"/>
  <c r="G86" i="2"/>
  <c r="H86" i="2"/>
  <c r="F86" i="2" s="1"/>
  <c r="B86" i="2"/>
  <c r="I86" i="2"/>
  <c r="D86" i="2"/>
  <c r="D85" i="1"/>
  <c r="B85" i="1"/>
  <c r="U86" i="1" l="1"/>
  <c r="E86" i="2"/>
  <c r="U87" i="2"/>
  <c r="C87" i="2"/>
  <c r="C86" i="1"/>
  <c r="AG86" i="1" l="1"/>
  <c r="G87" i="2"/>
  <c r="F87" i="2" s="1"/>
  <c r="H87" i="2"/>
  <c r="B87" i="2"/>
  <c r="I87" i="2"/>
  <c r="D87" i="2"/>
  <c r="D86" i="1"/>
  <c r="B86" i="1"/>
  <c r="U87" i="1" l="1"/>
  <c r="C88" i="2"/>
  <c r="U88" i="2"/>
  <c r="E87" i="2"/>
  <c r="C87" i="1"/>
  <c r="AG87" i="1" l="1"/>
  <c r="G88" i="2"/>
  <c r="F88" i="2" s="1"/>
  <c r="H88" i="2"/>
  <c r="I88" i="2"/>
  <c r="D88" i="2"/>
  <c r="B88" i="2"/>
  <c r="D87" i="1"/>
  <c r="B87" i="1"/>
  <c r="U88" i="1" l="1"/>
  <c r="G3" i="2"/>
  <c r="E88" i="2"/>
  <c r="C89" i="2"/>
  <c r="U89" i="2"/>
  <c r="T19" i="2"/>
  <c r="C88" i="1"/>
  <c r="AG88" i="1" l="1"/>
  <c r="G89" i="2"/>
  <c r="E89" i="2" s="1"/>
  <c r="H89" i="2"/>
  <c r="D89" i="2"/>
  <c r="B89" i="2"/>
  <c r="I89" i="2"/>
  <c r="B88" i="1"/>
  <c r="D88" i="1"/>
  <c r="U89" i="1" l="1"/>
  <c r="F89" i="2"/>
  <c r="C90" i="2"/>
  <c r="H90" i="2" s="1"/>
  <c r="U90" i="2"/>
  <c r="C89" i="1"/>
  <c r="AG89" i="1" l="1"/>
  <c r="G90" i="2"/>
  <c r="I90" i="2"/>
  <c r="F90" i="2" s="1"/>
  <c r="B90" i="2"/>
  <c r="U91" i="2" s="1"/>
  <c r="D90" i="2"/>
  <c r="E90" i="2"/>
  <c r="D89" i="1"/>
  <c r="B89" i="1"/>
  <c r="C91" i="2" l="1"/>
  <c r="C90" i="1"/>
  <c r="U90" i="1"/>
  <c r="G91" i="2"/>
  <c r="H91" i="2"/>
  <c r="B91" i="2"/>
  <c r="I91" i="2"/>
  <c r="D91" i="2"/>
  <c r="AG90" i="1" l="1"/>
  <c r="D90" i="1"/>
  <c r="B90" i="1"/>
  <c r="C92" i="2"/>
  <c r="U92" i="2"/>
  <c r="E91" i="2"/>
  <c r="H92" i="2" s="1"/>
  <c r="B92" i="2"/>
  <c r="I92" i="2"/>
  <c r="D92" i="2"/>
  <c r="C91" i="1" l="1"/>
  <c r="AG91" i="1" s="1"/>
  <c r="G92" i="2"/>
  <c r="F92" i="2"/>
  <c r="Q91" i="2"/>
  <c r="F91" i="2" s="1"/>
  <c r="U91" i="1"/>
  <c r="C93" i="2"/>
  <c r="U93" i="2"/>
  <c r="B91" i="1" l="1"/>
  <c r="D91" i="1"/>
  <c r="G93" i="2"/>
  <c r="D93" i="2"/>
  <c r="I93" i="2"/>
  <c r="B93" i="2"/>
  <c r="E92" i="2"/>
  <c r="H93" i="2" s="1"/>
  <c r="F93" i="2" s="1"/>
  <c r="U92" i="1" l="1"/>
  <c r="C92" i="1"/>
  <c r="AG92" i="1" s="1"/>
  <c r="C94" i="2"/>
  <c r="U94" i="2"/>
  <c r="B92" i="1" l="1"/>
  <c r="Q92" i="1" s="1"/>
  <c r="D92" i="1"/>
  <c r="D94" i="2"/>
  <c r="G94" i="2"/>
  <c r="F94" i="2" s="1"/>
  <c r="B94" i="2"/>
  <c r="I94" i="2"/>
  <c r="E93" i="2"/>
  <c r="H94" i="2" s="1"/>
  <c r="C93" i="1" l="1"/>
  <c r="AG93" i="1" s="1"/>
  <c r="C95" i="2"/>
  <c r="U95" i="2"/>
  <c r="E94" i="2"/>
  <c r="B93" i="1" l="1"/>
  <c r="D93" i="1"/>
  <c r="H95" i="2"/>
  <c r="I95" i="2"/>
  <c r="D95" i="2"/>
  <c r="G95" i="2"/>
  <c r="F95" i="2" s="1"/>
  <c r="B95" i="2"/>
  <c r="C94" i="1" l="1"/>
  <c r="AG94" i="1" s="1"/>
  <c r="U94" i="1"/>
  <c r="C96" i="2"/>
  <c r="U96" i="2"/>
  <c r="E95" i="2"/>
  <c r="B94" i="1" l="1"/>
  <c r="C95" i="1" s="1"/>
  <c r="D94" i="1"/>
  <c r="H96" i="2"/>
  <c r="G96" i="2"/>
  <c r="F96" i="2" s="1"/>
  <c r="D96" i="2"/>
  <c r="I96" i="2"/>
  <c r="B96" i="2"/>
  <c r="B95" i="1" l="1"/>
  <c r="U96" i="1" s="1"/>
  <c r="AG95" i="1"/>
  <c r="D95" i="1"/>
  <c r="U95" i="1"/>
  <c r="C97" i="2"/>
  <c r="U97" i="2"/>
  <c r="E96" i="2"/>
  <c r="C96" i="1" l="1"/>
  <c r="AG96" i="1" s="1"/>
  <c r="H97" i="2"/>
  <c r="I97" i="2"/>
  <c r="B97" i="2"/>
  <c r="D97" i="2"/>
  <c r="G97" i="2"/>
  <c r="F97" i="2" s="1"/>
  <c r="B96" i="1" l="1"/>
  <c r="C97" i="1" s="1"/>
  <c r="B97" i="1" s="1"/>
  <c r="D96" i="1"/>
  <c r="E97" i="2"/>
  <c r="C98" i="2"/>
  <c r="U98" i="2"/>
  <c r="U97" i="1" l="1"/>
  <c r="AG97" i="1"/>
  <c r="D97" i="1"/>
  <c r="U98" i="1"/>
  <c r="C98" i="1"/>
  <c r="D98" i="1" s="1"/>
  <c r="G98" i="2"/>
  <c r="F98" i="2" s="1"/>
  <c r="B98" i="2"/>
  <c r="I98" i="2"/>
  <c r="D98" i="2"/>
  <c r="H98" i="2"/>
  <c r="E98" i="2"/>
  <c r="AG98" i="1" l="1"/>
  <c r="B98" i="1"/>
  <c r="C99" i="2"/>
  <c r="U99" i="2"/>
  <c r="U99" i="1" l="1"/>
  <c r="C99" i="1"/>
  <c r="AG99" i="1" s="1"/>
  <c r="H99" i="2"/>
  <c r="I99" i="2"/>
  <c r="G99" i="2"/>
  <c r="E99" i="2" s="1"/>
  <c r="B99" i="2"/>
  <c r="D99" i="2"/>
  <c r="B99" i="1" l="1"/>
  <c r="D99" i="1"/>
  <c r="F99" i="2"/>
  <c r="C100" i="2"/>
  <c r="U100" i="2"/>
  <c r="U100" i="1" l="1"/>
  <c r="C100" i="1"/>
  <c r="D100" i="1" s="1"/>
  <c r="H100" i="2"/>
  <c r="B100" i="2"/>
  <c r="G100" i="2"/>
  <c r="F100" i="2" s="1"/>
  <c r="I100" i="2"/>
  <c r="D100" i="2"/>
  <c r="B100" i="1" l="1"/>
  <c r="AG100" i="1"/>
  <c r="C101" i="2"/>
  <c r="U101" i="2"/>
  <c r="E100" i="2"/>
  <c r="U101" i="1" l="1"/>
  <c r="C101" i="1"/>
  <c r="D101" i="1" s="1"/>
  <c r="H101" i="2"/>
  <c r="I101" i="2"/>
  <c r="D101" i="2"/>
  <c r="G101" i="2"/>
  <c r="F101" i="2" s="1"/>
  <c r="B101" i="2"/>
  <c r="B101" i="1" l="1"/>
  <c r="AG101" i="1"/>
  <c r="C102" i="2"/>
  <c r="U102" i="2"/>
  <c r="E101" i="2"/>
  <c r="U102" i="1" l="1"/>
  <c r="C102" i="1"/>
  <c r="B102" i="1" s="1"/>
  <c r="H102" i="2"/>
  <c r="B102" i="2"/>
  <c r="D102" i="2"/>
  <c r="G102" i="2"/>
  <c r="F102" i="2" s="1"/>
  <c r="I102" i="2"/>
  <c r="U103" i="1" l="1"/>
  <c r="C103" i="1"/>
  <c r="AG103" i="1" s="1"/>
  <c r="D102" i="1"/>
  <c r="AG102" i="1"/>
  <c r="E102" i="2"/>
  <c r="C103" i="2"/>
  <c r="U103" i="2"/>
  <c r="B103" i="1" l="1"/>
  <c r="D103" i="1"/>
  <c r="I103" i="2"/>
  <c r="D103" i="2"/>
  <c r="B103" i="2"/>
  <c r="G103" i="2"/>
  <c r="H103" i="2"/>
  <c r="F103" i="2" s="1"/>
  <c r="E103" i="2"/>
  <c r="Q103" i="2" s="1"/>
  <c r="U104" i="1" l="1"/>
  <c r="C104" i="1"/>
  <c r="AG104" i="1" s="1"/>
  <c r="C104" i="2"/>
  <c r="U104" i="2"/>
  <c r="D104" i="1" l="1"/>
  <c r="B104" i="1"/>
  <c r="Q104" i="1" s="1"/>
  <c r="H104" i="2"/>
  <c r="D104" i="2"/>
  <c r="G104" i="2"/>
  <c r="F104" i="2" s="1"/>
  <c r="B104" i="2"/>
  <c r="I104" i="2"/>
  <c r="C105" i="1" l="1"/>
  <c r="AG105" i="1" s="1"/>
  <c r="C105" i="2"/>
  <c r="U105" i="2"/>
  <c r="E104" i="2"/>
  <c r="D105" i="1" l="1"/>
  <c r="B105" i="1"/>
  <c r="H105" i="2"/>
  <c r="D105" i="2"/>
  <c r="I105" i="2"/>
  <c r="G105" i="2"/>
  <c r="F105" i="2" s="1"/>
  <c r="B105" i="2"/>
  <c r="C106" i="1" l="1"/>
  <c r="B106" i="1" s="1"/>
  <c r="C107" i="1" s="1"/>
  <c r="U106" i="1"/>
  <c r="E105" i="2"/>
  <c r="C106" i="2"/>
  <c r="U106" i="2"/>
  <c r="U107" i="1" l="1"/>
  <c r="AG106" i="1"/>
  <c r="D106" i="1"/>
  <c r="AG107" i="1"/>
  <c r="D107" i="1"/>
  <c r="B107" i="1"/>
  <c r="G106" i="2"/>
  <c r="E106" i="2" s="1"/>
  <c r="I106" i="2"/>
  <c r="D106" i="2"/>
  <c r="B106" i="2"/>
  <c r="H106" i="2"/>
  <c r="F106" i="2" l="1"/>
  <c r="C108" i="1"/>
  <c r="U108" i="1"/>
  <c r="C107" i="2"/>
  <c r="U107" i="2"/>
  <c r="AG108" i="1" l="1"/>
  <c r="D108" i="1"/>
  <c r="B108" i="1"/>
  <c r="I107" i="2"/>
  <c r="D107" i="2"/>
  <c r="B107" i="2"/>
  <c r="G107" i="2"/>
  <c r="F107" i="2" s="1"/>
  <c r="H107" i="2"/>
  <c r="C109" i="1" l="1"/>
  <c r="U109" i="1"/>
  <c r="C108" i="2"/>
  <c r="U108" i="2"/>
  <c r="E107" i="2"/>
  <c r="AG109" i="1" l="1"/>
  <c r="H108" i="2"/>
  <c r="B109" i="1"/>
  <c r="D109" i="1"/>
  <c r="D108" i="2"/>
  <c r="G108" i="2"/>
  <c r="E108" i="2" s="1"/>
  <c r="I108" i="2"/>
  <c r="B108" i="2"/>
  <c r="F108" i="2" l="1"/>
  <c r="C110" i="1"/>
  <c r="U110" i="1"/>
  <c r="C109" i="2"/>
  <c r="U109" i="2"/>
  <c r="AG110" i="1" l="1"/>
  <c r="B110" i="1"/>
  <c r="D110" i="1"/>
  <c r="I109" i="2"/>
  <c r="D109" i="2"/>
  <c r="B109" i="2"/>
  <c r="G109" i="2"/>
  <c r="F109" i="2" s="1"/>
  <c r="H109" i="2"/>
  <c r="C111" i="1" l="1"/>
  <c r="U111" i="1"/>
  <c r="C110" i="2"/>
  <c r="U110" i="2"/>
  <c r="E109" i="2"/>
  <c r="H110" i="2" s="1"/>
  <c r="AG111" i="1" l="1"/>
  <c r="D111" i="1"/>
  <c r="B111" i="1"/>
  <c r="G110" i="2"/>
  <c r="E110" i="2" s="1"/>
  <c r="B110" i="2"/>
  <c r="I110" i="2"/>
  <c r="D110" i="2"/>
  <c r="F110" i="2" l="1"/>
  <c r="C112" i="1"/>
  <c r="U112" i="1"/>
  <c r="C111" i="2"/>
  <c r="U111" i="2"/>
  <c r="AG112" i="1" l="1"/>
  <c r="H111" i="2"/>
  <c r="B112" i="1"/>
  <c r="D112" i="1"/>
  <c r="I111" i="2"/>
  <c r="G111" i="2"/>
  <c r="E111" i="2" s="1"/>
  <c r="D111" i="2"/>
  <c r="B111" i="2"/>
  <c r="F111" i="2" l="1"/>
  <c r="C113" i="1"/>
  <c r="U113" i="1"/>
  <c r="C112" i="2"/>
  <c r="U112" i="2"/>
  <c r="AG113" i="1" l="1"/>
  <c r="D113" i="1"/>
  <c r="B113" i="1"/>
  <c r="B112" i="2"/>
  <c r="G112" i="2"/>
  <c r="F112" i="2" s="1"/>
  <c r="I112" i="2"/>
  <c r="D112" i="2"/>
  <c r="H112" i="2"/>
  <c r="E112" i="2" l="1"/>
  <c r="C114" i="1"/>
  <c r="U114" i="1"/>
  <c r="C113" i="2"/>
  <c r="U113" i="2"/>
  <c r="AG114" i="1" l="1"/>
  <c r="B114" i="1"/>
  <c r="D114" i="1"/>
  <c r="I113" i="2"/>
  <c r="D113" i="2"/>
  <c r="G113" i="2"/>
  <c r="E113" i="2" s="1"/>
  <c r="B113" i="2"/>
  <c r="H113" i="2"/>
  <c r="F113" i="2" l="1"/>
  <c r="C115" i="1"/>
  <c r="U115" i="1"/>
  <c r="C114" i="2"/>
  <c r="U114" i="2"/>
  <c r="AG115" i="1" l="1"/>
  <c r="B115" i="1"/>
  <c r="D115" i="1"/>
  <c r="D114" i="2"/>
  <c r="B114" i="2"/>
  <c r="G114" i="2"/>
  <c r="F114" i="2" s="1"/>
  <c r="I114" i="2"/>
  <c r="H114" i="2"/>
  <c r="C116" i="1" l="1"/>
  <c r="C115" i="2"/>
  <c r="U115" i="2"/>
  <c r="E114" i="2"/>
  <c r="AG116" i="1" l="1"/>
  <c r="H115" i="2"/>
  <c r="D116" i="1"/>
  <c r="B116" i="1"/>
  <c r="Q116" i="1" s="1"/>
  <c r="D115" i="2"/>
  <c r="G115" i="2"/>
  <c r="E115" i="2" s="1"/>
  <c r="Q115" i="2" s="1"/>
  <c r="B115" i="2"/>
  <c r="I115" i="2"/>
  <c r="F115" i="2" l="1"/>
  <c r="C117" i="1"/>
  <c r="C116" i="2"/>
  <c r="U116" i="2"/>
  <c r="AG117" i="1" l="1"/>
  <c r="H116" i="2"/>
  <c r="D117" i="1"/>
  <c r="B117" i="1"/>
  <c r="G116" i="2"/>
  <c r="E116" i="2" s="1"/>
  <c r="I116" i="2"/>
  <c r="B116" i="2"/>
  <c r="D116" i="2"/>
  <c r="F116" i="2" l="1"/>
  <c r="C118" i="1"/>
  <c r="U118" i="1"/>
  <c r="C117" i="2"/>
  <c r="U117" i="2"/>
  <c r="AG118" i="1" l="1"/>
  <c r="H117" i="2"/>
  <c r="B118" i="1"/>
  <c r="D118" i="1"/>
  <c r="G117" i="2"/>
  <c r="I117" i="2"/>
  <c r="F117" i="2" s="1"/>
  <c r="D117" i="2"/>
  <c r="B117" i="2"/>
  <c r="C119" i="1" l="1"/>
  <c r="U119" i="1"/>
  <c r="E117" i="2"/>
  <c r="C118" i="2"/>
  <c r="U118" i="2"/>
  <c r="AG119" i="1" l="1"/>
  <c r="B119" i="1"/>
  <c r="D119" i="1"/>
  <c r="I118" i="2"/>
  <c r="D118" i="2"/>
  <c r="G118" i="2"/>
  <c r="F118" i="2" s="1"/>
  <c r="B118" i="2"/>
  <c r="H118" i="2"/>
  <c r="C120" i="1" l="1"/>
  <c r="U120" i="1"/>
  <c r="C119" i="2"/>
  <c r="U119" i="2"/>
  <c r="E118" i="2"/>
  <c r="AG120" i="1" l="1"/>
  <c r="H119" i="2"/>
  <c r="B120" i="1"/>
  <c r="D120" i="1"/>
  <c r="I119" i="2"/>
  <c r="D119" i="2"/>
  <c r="B119" i="2"/>
  <c r="G119" i="2"/>
  <c r="E119" i="2" s="1"/>
  <c r="F119" i="2" l="1"/>
  <c r="C121" i="1"/>
  <c r="U121" i="1"/>
  <c r="C120" i="2"/>
  <c r="U120" i="2"/>
  <c r="AG121" i="1" l="1"/>
  <c r="B121" i="1"/>
  <c r="D121" i="1"/>
  <c r="I120" i="2"/>
  <c r="B120" i="2"/>
  <c r="D120" i="2"/>
  <c r="G120" i="2"/>
  <c r="F120" i="2" s="1"/>
  <c r="H120" i="2"/>
  <c r="C122" i="1" l="1"/>
  <c r="U122" i="1"/>
  <c r="E120" i="2"/>
  <c r="C121" i="2"/>
  <c r="U121" i="2"/>
  <c r="AG122" i="1" l="1"/>
  <c r="B122" i="1"/>
  <c r="D122" i="1"/>
  <c r="G121" i="2"/>
  <c r="F121" i="2" s="1"/>
  <c r="I121" i="2"/>
  <c r="B121" i="2"/>
  <c r="D121" i="2"/>
  <c r="E121" i="2"/>
  <c r="H121" i="2"/>
  <c r="C123" i="1" l="1"/>
  <c r="U123" i="1"/>
  <c r="C122" i="2"/>
  <c r="U122" i="2"/>
  <c r="AG123" i="1" l="1"/>
  <c r="H122" i="2"/>
  <c r="B123" i="1"/>
  <c r="D123" i="1"/>
  <c r="D122" i="2"/>
  <c r="I122" i="2"/>
  <c r="F122" i="2" s="1"/>
  <c r="B122" i="2"/>
  <c r="G122" i="2"/>
  <c r="C124" i="1" l="1"/>
  <c r="U124" i="1"/>
  <c r="C123" i="2"/>
  <c r="U123" i="2"/>
  <c r="E122" i="2"/>
  <c r="AG124" i="1" l="1"/>
  <c r="H123" i="2"/>
  <c r="B124" i="1"/>
  <c r="D124" i="1"/>
  <c r="I123" i="2"/>
  <c r="G123" i="2"/>
  <c r="F123" i="2" s="1"/>
  <c r="D123" i="2"/>
  <c r="B123" i="2"/>
  <c r="E123" i="2" l="1"/>
  <c r="C125" i="1"/>
  <c r="U125" i="1"/>
  <c r="C124" i="2"/>
  <c r="U124" i="2"/>
  <c r="AG125" i="1" l="1"/>
  <c r="H124" i="2"/>
  <c r="B125" i="1"/>
  <c r="D125" i="1"/>
  <c r="D124" i="2"/>
  <c r="G124" i="2"/>
  <c r="F124" i="2" s="1"/>
  <c r="I124" i="2"/>
  <c r="B124" i="2"/>
  <c r="C126" i="1" l="1"/>
  <c r="U126" i="1"/>
  <c r="C125" i="2"/>
  <c r="U125" i="2"/>
  <c r="E124" i="2"/>
  <c r="AG126" i="1" l="1"/>
  <c r="H125" i="2"/>
  <c r="B126" i="1"/>
  <c r="D126" i="1"/>
  <c r="G125" i="2"/>
  <c r="F125" i="2" s="1"/>
  <c r="B125" i="2"/>
  <c r="I125" i="2"/>
  <c r="D125" i="2"/>
  <c r="E125" i="2" l="1"/>
  <c r="C127" i="1"/>
  <c r="U127" i="1"/>
  <c r="C126" i="2"/>
  <c r="U126" i="2"/>
  <c r="AG127" i="1" l="1"/>
  <c r="H126" i="2"/>
  <c r="D127" i="1"/>
  <c r="B127" i="1"/>
  <c r="I126" i="2"/>
  <c r="D126" i="2"/>
  <c r="B126" i="2"/>
  <c r="G126" i="2"/>
  <c r="F126" i="2" s="1"/>
  <c r="C128" i="1" l="1"/>
  <c r="U128" i="1"/>
  <c r="C127" i="2"/>
  <c r="U127" i="2"/>
  <c r="E126" i="2"/>
  <c r="AG128" i="1" l="1"/>
  <c r="D128" i="1"/>
  <c r="B128" i="1"/>
  <c r="Q128" i="1" s="1"/>
  <c r="H127" i="2"/>
  <c r="I127" i="2"/>
  <c r="D127" i="2"/>
  <c r="B127" i="2"/>
  <c r="G127" i="2"/>
  <c r="E127" i="2"/>
  <c r="Q127" i="2" s="1"/>
  <c r="F127" i="2" l="1"/>
  <c r="C129" i="1"/>
  <c r="U129" i="1"/>
  <c r="C128" i="2"/>
  <c r="U128" i="2"/>
  <c r="AG129" i="1" l="1"/>
  <c r="H128" i="2"/>
  <c r="B129" i="1"/>
  <c r="D129" i="1"/>
  <c r="D128" i="2"/>
  <c r="B128" i="2"/>
  <c r="G128" i="2"/>
  <c r="I128" i="2"/>
  <c r="F128" i="2" s="1"/>
  <c r="C130" i="1" l="1"/>
  <c r="U130" i="1"/>
  <c r="C129" i="2"/>
  <c r="U129" i="2"/>
  <c r="E128" i="2"/>
  <c r="AG130" i="1" l="1"/>
  <c r="H129" i="2"/>
  <c r="B130" i="1"/>
  <c r="D130" i="1"/>
  <c r="I129" i="2"/>
  <c r="B129" i="2"/>
  <c r="G129" i="2"/>
  <c r="F129" i="2" s="1"/>
  <c r="D129" i="2"/>
  <c r="C131" i="1" l="1"/>
  <c r="U131" i="1"/>
  <c r="E129" i="2"/>
  <c r="C130" i="2"/>
  <c r="U130" i="2"/>
  <c r="AG131" i="1" l="1"/>
  <c r="B131" i="1"/>
  <c r="D131" i="1"/>
  <c r="I130" i="2"/>
  <c r="D130" i="2"/>
  <c r="G130" i="2"/>
  <c r="F130" i="2" s="1"/>
  <c r="B130" i="2"/>
  <c r="H130" i="2"/>
  <c r="C132" i="1" l="1"/>
  <c r="U132" i="1"/>
  <c r="C131" i="2"/>
  <c r="U131" i="2"/>
  <c r="E130" i="2"/>
  <c r="AG132" i="1" l="1"/>
  <c r="H131" i="2"/>
  <c r="D132" i="1"/>
  <c r="B132" i="1"/>
  <c r="G131" i="2"/>
  <c r="F131" i="2" s="1"/>
  <c r="I131" i="2"/>
  <c r="B131" i="2"/>
  <c r="D131" i="2"/>
  <c r="E131" i="2"/>
  <c r="U133" i="1" l="1"/>
  <c r="C133" i="1"/>
  <c r="C132" i="2"/>
  <c r="U132" i="2"/>
  <c r="AG133" i="1" l="1"/>
  <c r="H132" i="2"/>
  <c r="D133" i="1"/>
  <c r="B133" i="1"/>
  <c r="I132" i="2"/>
  <c r="D132" i="2"/>
  <c r="B132" i="2"/>
  <c r="G132" i="2"/>
  <c r="F132" i="2" s="1"/>
  <c r="C134" i="1" l="1"/>
  <c r="U134" i="1"/>
  <c r="C133" i="2"/>
  <c r="U133" i="2"/>
  <c r="E132" i="2"/>
  <c r="AG134" i="1" l="1"/>
  <c r="H133" i="2"/>
  <c r="B134" i="1"/>
  <c r="D134" i="1"/>
  <c r="I133" i="2"/>
  <c r="D133" i="2"/>
  <c r="B133" i="2"/>
  <c r="G133" i="2"/>
  <c r="F133" i="2" s="1"/>
  <c r="U135" i="1" l="1"/>
  <c r="C135" i="1"/>
  <c r="C134" i="2"/>
  <c r="U134" i="2"/>
  <c r="E133" i="2"/>
  <c r="AG135" i="1" l="1"/>
  <c r="H134" i="2"/>
  <c r="D135" i="1"/>
  <c r="B135" i="1"/>
  <c r="I134" i="2"/>
  <c r="D134" i="2"/>
  <c r="B134" i="2"/>
  <c r="G134" i="2"/>
  <c r="F134" i="2" s="1"/>
  <c r="C136" i="1" l="1"/>
  <c r="U136" i="1"/>
  <c r="C135" i="2"/>
  <c r="U135" i="2"/>
  <c r="E134" i="2"/>
  <c r="AG136" i="1" l="1"/>
  <c r="H135" i="2"/>
  <c r="B136" i="1"/>
  <c r="D136" i="1"/>
  <c r="G135" i="2"/>
  <c r="F135" i="2" s="1"/>
  <c r="I135" i="2"/>
  <c r="B135" i="2"/>
  <c r="D135" i="2"/>
  <c r="E135" i="2"/>
  <c r="U137" i="1" l="1"/>
  <c r="C137" i="1"/>
  <c r="C136" i="2"/>
  <c r="U136" i="2"/>
  <c r="AG137" i="1" l="1"/>
  <c r="H136" i="2"/>
  <c r="B137" i="1"/>
  <c r="D137" i="1"/>
  <c r="B136" i="2"/>
  <c r="I136" i="2"/>
  <c r="F136" i="2" s="1"/>
  <c r="D136" i="2"/>
  <c r="G136" i="2"/>
  <c r="C138" i="1" l="1"/>
  <c r="U138" i="1"/>
  <c r="E136" i="2"/>
  <c r="C137" i="2"/>
  <c r="U137" i="2"/>
  <c r="AG138" i="1" l="1"/>
  <c r="D138" i="1"/>
  <c r="B138" i="1"/>
  <c r="I137" i="2"/>
  <c r="D137" i="2"/>
  <c r="G137" i="2"/>
  <c r="F137" i="2" s="1"/>
  <c r="B137" i="2"/>
  <c r="H137" i="2"/>
  <c r="C139" i="1" l="1"/>
  <c r="U139" i="1"/>
  <c r="C138" i="2"/>
  <c r="U138" i="2"/>
  <c r="E137" i="2"/>
  <c r="AG139" i="1" l="1"/>
  <c r="H138" i="2"/>
  <c r="D139" i="1"/>
  <c r="B139" i="1"/>
  <c r="B138" i="2"/>
  <c r="G138" i="2"/>
  <c r="E138" i="2" s="1"/>
  <c r="I138" i="2"/>
  <c r="D138" i="2"/>
  <c r="F138" i="2" l="1"/>
  <c r="C140" i="1"/>
  <c r="U140" i="1"/>
  <c r="C139" i="2"/>
  <c r="U139" i="2"/>
  <c r="AG140" i="1" l="1"/>
  <c r="D140" i="1"/>
  <c r="B140" i="1"/>
  <c r="C141" i="1" s="1"/>
  <c r="I139" i="2"/>
  <c r="D139" i="2"/>
  <c r="H139" i="2" s="1"/>
  <c r="B139" i="2"/>
  <c r="G139" i="2"/>
  <c r="E139" i="2" s="1"/>
  <c r="D141" i="1" l="1"/>
  <c r="H141" i="1"/>
  <c r="E141" i="1"/>
  <c r="F141" i="1"/>
  <c r="B141" i="1"/>
  <c r="C142" i="1" s="1"/>
  <c r="G141" i="1"/>
  <c r="I141" i="1"/>
  <c r="AG141" i="1"/>
  <c r="F139" i="2"/>
  <c r="U140" i="2"/>
  <c r="S19" i="2" s="1"/>
  <c r="D142" i="1" l="1"/>
  <c r="H142" i="1"/>
  <c r="B142" i="1"/>
  <c r="C143" i="1" s="1"/>
  <c r="G142" i="1"/>
  <c r="I142" i="1"/>
  <c r="E142" i="1"/>
  <c r="F142" i="1"/>
  <c r="AG142" i="1"/>
  <c r="U142" i="1"/>
  <c r="D143" i="1" l="1"/>
  <c r="H143" i="1"/>
  <c r="E143" i="1"/>
  <c r="F143" i="1"/>
  <c r="B143" i="1"/>
  <c r="C144" i="1" s="1"/>
  <c r="G143" i="1"/>
  <c r="I143" i="1"/>
  <c r="AG143" i="1"/>
  <c r="U13" i="3"/>
  <c r="U15" i="3"/>
  <c r="U16" i="3"/>
  <c r="U17" i="3"/>
  <c r="U14" i="3"/>
  <c r="D144" i="1" l="1"/>
  <c r="H144" i="1"/>
  <c r="B144" i="1"/>
  <c r="C145" i="1" s="1"/>
  <c r="G144" i="1"/>
  <c r="I144" i="1"/>
  <c r="E144" i="1"/>
  <c r="F144" i="1"/>
  <c r="AG144" i="1"/>
  <c r="D145" i="1" l="1"/>
  <c r="H145" i="1"/>
  <c r="E145" i="1"/>
  <c r="F145" i="1"/>
  <c r="B145" i="1"/>
  <c r="C146" i="1" s="1"/>
  <c r="G145" i="1"/>
  <c r="I145" i="1"/>
  <c r="AG145" i="1"/>
  <c r="D4" i="1"/>
  <c r="D13" i="1" s="1"/>
  <c r="D146" i="1" l="1"/>
  <c r="H146" i="1"/>
  <c r="B146" i="1"/>
  <c r="C147" i="1" s="1"/>
  <c r="G146" i="1"/>
  <c r="I146" i="1"/>
  <c r="E146" i="1"/>
  <c r="F146" i="1"/>
  <c r="AG146" i="1"/>
  <c r="I4" i="1"/>
  <c r="F2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E20" i="1"/>
  <c r="H21" i="1" s="1"/>
  <c r="G21" i="1" s="1"/>
  <c r="I55" i="1"/>
  <c r="I40" i="1"/>
  <c r="I56" i="1"/>
  <c r="I72" i="1"/>
  <c r="I37" i="1"/>
  <c r="I53" i="1"/>
  <c r="I69" i="1"/>
  <c r="I38" i="1"/>
  <c r="I54" i="1"/>
  <c r="I70" i="1"/>
  <c r="I51" i="1"/>
  <c r="I47" i="1"/>
  <c r="I39" i="1"/>
  <c r="I44" i="1"/>
  <c r="I60" i="1"/>
  <c r="I76" i="1"/>
  <c r="I41" i="1"/>
  <c r="I57" i="1"/>
  <c r="I73" i="1"/>
  <c r="I42" i="1"/>
  <c r="I58" i="1"/>
  <c r="I74" i="1"/>
  <c r="I35" i="1"/>
  <c r="I75" i="1"/>
  <c r="I71" i="1"/>
  <c r="I48" i="1"/>
  <c r="I64" i="1"/>
  <c r="I80" i="1"/>
  <c r="I45" i="1"/>
  <c r="I61" i="1"/>
  <c r="I77" i="1"/>
  <c r="I46" i="1"/>
  <c r="I62" i="1"/>
  <c r="I78" i="1"/>
  <c r="I79" i="1"/>
  <c r="I59" i="1"/>
  <c r="I36" i="1"/>
  <c r="I52" i="1"/>
  <c r="I68" i="1"/>
  <c r="I33" i="1"/>
  <c r="I49" i="1"/>
  <c r="I65" i="1"/>
  <c r="I34" i="1"/>
  <c r="I50" i="1"/>
  <c r="I66" i="1"/>
  <c r="I67" i="1"/>
  <c r="I63" i="1"/>
  <c r="I43" i="1"/>
  <c r="I22" i="1"/>
  <c r="I30" i="1"/>
  <c r="I26" i="1"/>
  <c r="I21" i="1"/>
  <c r="I28" i="1"/>
  <c r="I24" i="1"/>
  <c r="I27" i="1"/>
  <c r="I25" i="1"/>
  <c r="I31" i="1"/>
  <c r="I32" i="1"/>
  <c r="I29" i="1"/>
  <c r="I23" i="1"/>
  <c r="D147" i="1" l="1"/>
  <c r="H147" i="1"/>
  <c r="E147" i="1"/>
  <c r="F147" i="1"/>
  <c r="B147" i="1"/>
  <c r="C148" i="1" s="1"/>
  <c r="G147" i="1"/>
  <c r="I147" i="1"/>
  <c r="AG147" i="1"/>
  <c r="AQ20" i="1"/>
  <c r="AM20" i="1"/>
  <c r="CP20" i="1"/>
  <c r="CL20" i="1"/>
  <c r="CH20" i="1"/>
  <c r="CD20" i="1"/>
  <c r="BZ20" i="1"/>
  <c r="BV20" i="1"/>
  <c r="BR20" i="1"/>
  <c r="BN20" i="1"/>
  <c r="BJ20" i="1"/>
  <c r="BF20" i="1"/>
  <c r="BB20" i="1"/>
  <c r="AX20" i="1"/>
  <c r="AT20" i="1"/>
  <c r="AP20" i="1"/>
  <c r="AL20" i="1"/>
  <c r="CO20" i="1"/>
  <c r="CK20" i="1"/>
  <c r="CG20" i="1"/>
  <c r="CC20" i="1"/>
  <c r="BY20" i="1"/>
  <c r="BU20" i="1"/>
  <c r="BQ20" i="1"/>
  <c r="BM20" i="1"/>
  <c r="BI20" i="1"/>
  <c r="BE20" i="1"/>
  <c r="BA20" i="1"/>
  <c r="AW20" i="1"/>
  <c r="AS20" i="1"/>
  <c r="AO20" i="1"/>
  <c r="AK20" i="1"/>
  <c r="CN20" i="1"/>
  <c r="CJ20" i="1"/>
  <c r="CF20" i="1"/>
  <c r="CB20" i="1"/>
  <c r="BX20" i="1"/>
  <c r="BT20" i="1"/>
  <c r="BP20" i="1"/>
  <c r="BL20" i="1"/>
  <c r="BH20" i="1"/>
  <c r="BD20" i="1"/>
  <c r="AZ20" i="1"/>
  <c r="AV20" i="1"/>
  <c r="AR20" i="1"/>
  <c r="AN20" i="1"/>
  <c r="CQ20" i="1"/>
  <c r="CM20" i="1"/>
  <c r="CI20" i="1"/>
  <c r="CE20" i="1"/>
  <c r="CA20" i="1"/>
  <c r="BW20" i="1"/>
  <c r="BS20" i="1"/>
  <c r="BO20" i="1"/>
  <c r="BK20" i="1"/>
  <c r="BG20" i="1"/>
  <c r="BC20" i="1"/>
  <c r="AY20" i="1"/>
  <c r="AU20" i="1"/>
  <c r="D148" i="1" l="1"/>
  <c r="H148" i="1"/>
  <c r="B148" i="1"/>
  <c r="C149" i="1" s="1"/>
  <c r="G148" i="1"/>
  <c r="I148" i="1"/>
  <c r="E148" i="1"/>
  <c r="F148" i="1"/>
  <c r="AG148" i="1"/>
  <c r="D149" i="1" l="1"/>
  <c r="H149" i="1"/>
  <c r="G149" i="1"/>
  <c r="E149" i="1"/>
  <c r="F149" i="1"/>
  <c r="B149" i="1"/>
  <c r="C150" i="1" s="1"/>
  <c r="I149" i="1"/>
  <c r="AG149" i="1"/>
  <c r="D150" i="1" l="1"/>
  <c r="H150" i="1"/>
  <c r="B150" i="1"/>
  <c r="C151" i="1" s="1"/>
  <c r="G150" i="1"/>
  <c r="I150" i="1"/>
  <c r="E150" i="1"/>
  <c r="F150" i="1"/>
  <c r="AG150" i="1"/>
  <c r="D151" i="1" l="1"/>
  <c r="H151" i="1"/>
  <c r="E151" i="1"/>
  <c r="F151" i="1"/>
  <c r="B151" i="1"/>
  <c r="C152" i="1" s="1"/>
  <c r="G151" i="1"/>
  <c r="I151" i="1"/>
  <c r="AG151" i="1"/>
  <c r="D152" i="1" l="1"/>
  <c r="H152" i="1"/>
  <c r="B152" i="1"/>
  <c r="C153" i="1" s="1"/>
  <c r="G152" i="1"/>
  <c r="I152" i="1"/>
  <c r="E152" i="1"/>
  <c r="F152" i="1"/>
  <c r="AG152" i="1"/>
  <c r="D153" i="1" l="1"/>
  <c r="H153" i="1"/>
  <c r="E153" i="1"/>
  <c r="F153" i="1"/>
  <c r="B153" i="1"/>
  <c r="C154" i="1" s="1"/>
  <c r="G153" i="1"/>
  <c r="I153" i="1"/>
  <c r="AG153" i="1"/>
  <c r="D154" i="1" l="1"/>
  <c r="H154" i="1"/>
  <c r="B154" i="1"/>
  <c r="C155" i="1" s="1"/>
  <c r="G154" i="1"/>
  <c r="I154" i="1"/>
  <c r="E154" i="1"/>
  <c r="F154" i="1"/>
  <c r="AG154" i="1"/>
  <c r="D155" i="1" l="1"/>
  <c r="H155" i="1"/>
  <c r="E155" i="1"/>
  <c r="F155" i="1"/>
  <c r="B155" i="1"/>
  <c r="C156" i="1" s="1"/>
  <c r="G155" i="1"/>
  <c r="I155" i="1"/>
  <c r="AG155" i="1"/>
  <c r="D156" i="1" l="1"/>
  <c r="H156" i="1"/>
  <c r="B156" i="1"/>
  <c r="C157" i="1" s="1"/>
  <c r="G156" i="1"/>
  <c r="I156" i="1"/>
  <c r="E156" i="1"/>
  <c r="F156" i="1"/>
  <c r="AG156" i="1"/>
  <c r="D157" i="1" l="1"/>
  <c r="H157" i="1"/>
  <c r="E157" i="1"/>
  <c r="F157" i="1"/>
  <c r="B157" i="1"/>
  <c r="C158" i="1" s="1"/>
  <c r="G157" i="1"/>
  <c r="I157" i="1"/>
  <c r="AG157" i="1"/>
  <c r="D158" i="1" l="1"/>
  <c r="H158" i="1"/>
  <c r="B158" i="1"/>
  <c r="C159" i="1" s="1"/>
  <c r="G158" i="1"/>
  <c r="I158" i="1"/>
  <c r="E158" i="1"/>
  <c r="F158" i="1"/>
  <c r="AG158" i="1"/>
  <c r="D159" i="1" l="1"/>
  <c r="H159" i="1"/>
  <c r="E159" i="1"/>
  <c r="F159" i="1"/>
  <c r="B159" i="1"/>
  <c r="C160" i="1" s="1"/>
  <c r="G159" i="1"/>
  <c r="I159" i="1"/>
  <c r="AG159" i="1"/>
  <c r="D160" i="1" l="1"/>
  <c r="H160" i="1"/>
  <c r="B160" i="1"/>
  <c r="C161" i="1" s="1"/>
  <c r="G160" i="1"/>
  <c r="I160" i="1"/>
  <c r="E160" i="1"/>
  <c r="F160" i="1"/>
  <c r="AG160" i="1"/>
  <c r="D161" i="1" l="1"/>
  <c r="H161" i="1"/>
  <c r="E161" i="1"/>
  <c r="F161" i="1"/>
  <c r="B161" i="1"/>
  <c r="C162" i="1" s="1"/>
  <c r="G161" i="1"/>
  <c r="I161" i="1"/>
  <c r="AG161" i="1"/>
  <c r="D162" i="1" l="1"/>
  <c r="H162" i="1"/>
  <c r="B162" i="1"/>
  <c r="C163" i="1" s="1"/>
  <c r="G162" i="1"/>
  <c r="I162" i="1"/>
  <c r="E162" i="1"/>
  <c r="F162" i="1"/>
  <c r="AG162" i="1"/>
  <c r="D163" i="1" l="1"/>
  <c r="H163" i="1"/>
  <c r="E163" i="1"/>
  <c r="F163" i="1"/>
  <c r="B163" i="1"/>
  <c r="C164" i="1" s="1"/>
  <c r="G163" i="1"/>
  <c r="I163" i="1"/>
  <c r="AG163" i="1"/>
  <c r="D164" i="1" l="1"/>
  <c r="H164" i="1"/>
  <c r="B164" i="1"/>
  <c r="C165" i="1" s="1"/>
  <c r="G164" i="1"/>
  <c r="I164" i="1"/>
  <c r="E164" i="1"/>
  <c r="F164" i="1"/>
  <c r="AG164" i="1"/>
  <c r="D165" i="1" l="1"/>
  <c r="H165" i="1"/>
  <c r="E165" i="1"/>
  <c r="F165" i="1"/>
  <c r="B165" i="1"/>
  <c r="C166" i="1" s="1"/>
  <c r="G165" i="1"/>
  <c r="I165" i="1"/>
  <c r="AG165" i="1"/>
  <c r="D166" i="1" l="1"/>
  <c r="H166" i="1"/>
  <c r="B166" i="1"/>
  <c r="C167" i="1" s="1"/>
  <c r="G166" i="1"/>
  <c r="I166" i="1"/>
  <c r="E166" i="1"/>
  <c r="F166" i="1"/>
  <c r="AG166" i="1"/>
  <c r="D167" i="1" l="1"/>
  <c r="H167" i="1"/>
  <c r="E167" i="1"/>
  <c r="F167" i="1"/>
  <c r="G167" i="1"/>
  <c r="I167" i="1"/>
  <c r="B167" i="1"/>
  <c r="C168" i="1" s="1"/>
  <c r="AG167" i="1"/>
  <c r="D168" i="1" l="1"/>
  <c r="H168" i="1"/>
  <c r="B168" i="1"/>
  <c r="C169" i="1" s="1"/>
  <c r="G168" i="1"/>
  <c r="I168" i="1"/>
  <c r="E168" i="1"/>
  <c r="F168" i="1"/>
  <c r="AG168" i="1"/>
  <c r="D169" i="1" l="1"/>
  <c r="H169" i="1"/>
  <c r="E169" i="1"/>
  <c r="F169" i="1"/>
  <c r="B169" i="1"/>
  <c r="C170" i="1" s="1"/>
  <c r="G169" i="1"/>
  <c r="I169" i="1"/>
  <c r="AG169" i="1"/>
  <c r="D170" i="1" l="1"/>
  <c r="H170" i="1"/>
  <c r="B170" i="1"/>
  <c r="C171" i="1" s="1"/>
  <c r="G170" i="1"/>
  <c r="I170" i="1"/>
  <c r="E170" i="1"/>
  <c r="F170" i="1"/>
  <c r="AG170" i="1"/>
  <c r="D171" i="1" l="1"/>
  <c r="H171" i="1"/>
  <c r="E171" i="1"/>
  <c r="F171" i="1"/>
  <c r="G171" i="1"/>
  <c r="I171" i="1"/>
  <c r="B171" i="1"/>
  <c r="C172" i="1" s="1"/>
  <c r="AG171" i="1"/>
  <c r="D172" i="1" l="1"/>
  <c r="H172" i="1"/>
  <c r="B172" i="1"/>
  <c r="C173" i="1" s="1"/>
  <c r="G172" i="1"/>
  <c r="I172" i="1"/>
  <c r="E172" i="1"/>
  <c r="F172" i="1"/>
  <c r="AG172" i="1"/>
  <c r="D173" i="1" l="1"/>
  <c r="H173" i="1"/>
  <c r="E173" i="1"/>
  <c r="F173" i="1"/>
  <c r="B173" i="1"/>
  <c r="C174" i="1" s="1"/>
  <c r="G173" i="1"/>
  <c r="I173" i="1"/>
  <c r="AG173" i="1"/>
  <c r="D174" i="1" l="1"/>
  <c r="H174" i="1"/>
  <c r="B174" i="1"/>
  <c r="C175" i="1" s="1"/>
  <c r="G174" i="1"/>
  <c r="I174" i="1"/>
  <c r="E174" i="1"/>
  <c r="F174" i="1"/>
  <c r="AG174" i="1"/>
  <c r="D175" i="1" l="1"/>
  <c r="H175" i="1"/>
  <c r="E175" i="1"/>
  <c r="F175" i="1"/>
  <c r="G175" i="1"/>
  <c r="I175" i="1"/>
  <c r="B175" i="1"/>
  <c r="C176" i="1" s="1"/>
  <c r="AG175" i="1"/>
  <c r="D176" i="1" l="1"/>
  <c r="H176" i="1"/>
  <c r="B176" i="1"/>
  <c r="C177" i="1" s="1"/>
  <c r="G176" i="1"/>
  <c r="I176" i="1"/>
  <c r="E176" i="1"/>
  <c r="F176" i="1"/>
  <c r="AG176" i="1"/>
  <c r="D177" i="1" l="1"/>
  <c r="H177" i="1"/>
  <c r="E177" i="1"/>
  <c r="F177" i="1"/>
  <c r="B177" i="1"/>
  <c r="C178" i="1" s="1"/>
  <c r="G177" i="1"/>
  <c r="I177" i="1"/>
  <c r="AG177" i="1"/>
  <c r="D178" i="1" l="1"/>
  <c r="H178" i="1"/>
  <c r="B178" i="1"/>
  <c r="C179" i="1" s="1"/>
  <c r="G178" i="1"/>
  <c r="I178" i="1"/>
  <c r="E178" i="1"/>
  <c r="F178" i="1"/>
  <c r="AG178" i="1"/>
  <c r="D179" i="1" l="1"/>
  <c r="H179" i="1"/>
  <c r="E179" i="1"/>
  <c r="F179" i="1"/>
  <c r="G179" i="1"/>
  <c r="I179" i="1"/>
  <c r="B179" i="1"/>
  <c r="C180" i="1" s="1"/>
  <c r="AG179" i="1"/>
  <c r="D180" i="1" l="1"/>
  <c r="H180" i="1"/>
  <c r="B180" i="1"/>
  <c r="C181" i="1" s="1"/>
  <c r="G180" i="1"/>
  <c r="I180" i="1"/>
  <c r="E180" i="1"/>
  <c r="F180" i="1"/>
  <c r="AG180" i="1"/>
  <c r="D181" i="1" l="1"/>
  <c r="H181" i="1"/>
  <c r="E181" i="1"/>
  <c r="F181" i="1"/>
  <c r="B181" i="1"/>
  <c r="C182" i="1" s="1"/>
  <c r="G181" i="1"/>
  <c r="I181" i="1"/>
  <c r="AG181" i="1"/>
  <c r="D182" i="1" l="1"/>
  <c r="H182" i="1"/>
  <c r="B182" i="1"/>
  <c r="C183" i="1" s="1"/>
  <c r="G182" i="1"/>
  <c r="I182" i="1"/>
  <c r="E182" i="1"/>
  <c r="F182" i="1"/>
  <c r="AG182" i="1"/>
  <c r="D183" i="1" l="1"/>
  <c r="E183" i="1"/>
  <c r="I183" i="1"/>
  <c r="F183" i="1"/>
  <c r="G183" i="1"/>
  <c r="H183" i="1"/>
  <c r="B183" i="1"/>
  <c r="C184" i="1" s="1"/>
  <c r="AG183" i="1"/>
  <c r="E184" i="1" l="1"/>
  <c r="I184" i="1"/>
  <c r="B184" i="1"/>
  <c r="C185" i="1" s="1"/>
  <c r="F184" i="1"/>
  <c r="G184" i="1"/>
  <c r="H184" i="1"/>
  <c r="D184" i="1"/>
  <c r="AG184" i="1"/>
  <c r="E185" i="1" l="1"/>
  <c r="I185" i="1"/>
  <c r="B185" i="1"/>
  <c r="F185" i="1"/>
  <c r="G185" i="1"/>
  <c r="H185" i="1"/>
  <c r="D185" i="1"/>
  <c r="AG185" i="1"/>
  <c r="H45" i="1" l="1"/>
  <c r="G45" i="1" s="1"/>
  <c r="E45" i="1" l="1"/>
  <c r="H46" i="1" l="1"/>
  <c r="G46" i="1" s="1"/>
  <c r="U46" i="1" l="1"/>
  <c r="U47" i="1"/>
  <c r="E46" i="1" l="1"/>
  <c r="H47" i="1" s="1"/>
  <c r="G47" i="1" s="1"/>
  <c r="F47" i="1" l="1"/>
  <c r="E47" i="1"/>
  <c r="U48" i="1" l="1"/>
  <c r="CO47" i="1"/>
  <c r="BY47" i="1"/>
  <c r="CP47" i="1"/>
  <c r="BT47" i="1"/>
  <c r="BX47" i="1"/>
  <c r="CD47" i="1"/>
  <c r="CI47" i="1"/>
  <c r="CN47" i="1"/>
  <c r="BS47" i="1"/>
  <c r="BW47" i="1"/>
  <c r="BL47" i="1"/>
  <c r="CG47" i="1"/>
  <c r="BK47" i="1"/>
  <c r="CH47" i="1"/>
  <c r="CC47" i="1"/>
  <c r="CL47" i="1"/>
  <c r="CA47" i="1"/>
  <c r="CK47" i="1"/>
  <c r="BU47" i="1"/>
  <c r="CJ47" i="1"/>
  <c r="BO47" i="1"/>
  <c r="BR47" i="1"/>
  <c r="CB47" i="1"/>
  <c r="CE47" i="1"/>
  <c r="CM47" i="1"/>
  <c r="BV47" i="1"/>
  <c r="BM47" i="1"/>
  <c r="CF47" i="1"/>
  <c r="CQ47" i="1"/>
  <c r="BQ47" i="1"/>
  <c r="BP47" i="1"/>
  <c r="BZ47" i="1"/>
  <c r="BN47" i="1"/>
  <c r="BJ47" i="1"/>
  <c r="H48" i="1"/>
  <c r="G48" i="1" s="1"/>
  <c r="E48" i="1" l="1"/>
  <c r="H49" i="1" s="1"/>
  <c r="G49" i="1" s="1"/>
  <c r="F48" i="1"/>
  <c r="CJ48" i="1" s="1"/>
  <c r="F49" i="1" l="1"/>
  <c r="BO48" i="1"/>
  <c r="BV48" i="1"/>
  <c r="CC48" i="1"/>
  <c r="CK48" i="1"/>
  <c r="BQ48" i="1"/>
  <c r="BW48" i="1"/>
  <c r="CE48" i="1"/>
  <c r="CM48" i="1"/>
  <c r="BR48" i="1"/>
  <c r="BZ48" i="1"/>
  <c r="CG48" i="1"/>
  <c r="CP48" i="1"/>
  <c r="BM48" i="1"/>
  <c r="BU48" i="1"/>
  <c r="CA48" i="1"/>
  <c r="CH48" i="1"/>
  <c r="BN48" i="1"/>
  <c r="BS48" i="1"/>
  <c r="BY48" i="1"/>
  <c r="CD48" i="1"/>
  <c r="CI48" i="1"/>
  <c r="CO48" i="1"/>
  <c r="CL48" i="1"/>
  <c r="CQ48" i="1"/>
  <c r="BT48" i="1"/>
  <c r="CF48" i="1"/>
  <c r="BP48" i="1"/>
  <c r="CN48" i="1"/>
  <c r="BX48" i="1"/>
  <c r="BL48" i="1"/>
  <c r="CB48" i="1"/>
  <c r="BK48" i="1"/>
  <c r="E49" i="1"/>
  <c r="CN49" i="1" l="1"/>
  <c r="CH49" i="1"/>
  <c r="BV49" i="1"/>
  <c r="CF49" i="1"/>
  <c r="BP49" i="1"/>
  <c r="CG49" i="1"/>
  <c r="CO49" i="1"/>
  <c r="BY49" i="1"/>
  <c r="BN49" i="1"/>
  <c r="BM49" i="1"/>
  <c r="BU49" i="1"/>
  <c r="CE49" i="1"/>
  <c r="CB49" i="1"/>
  <c r="CC49" i="1"/>
  <c r="BO49" i="1"/>
  <c r="CM49" i="1"/>
  <c r="BT49" i="1"/>
  <c r="CK49" i="1"/>
  <c r="BQ49" i="1"/>
  <c r="CD49" i="1"/>
  <c r="CP49" i="1"/>
  <c r="CJ49" i="1"/>
  <c r="CQ49" i="1"/>
  <c r="BR49" i="1"/>
  <c r="CA49" i="1"/>
  <c r="CI49" i="1"/>
  <c r="BS49" i="1"/>
  <c r="BZ49" i="1"/>
  <c r="BW49" i="1"/>
  <c r="BX49" i="1"/>
  <c r="CL49" i="1"/>
  <c r="BL49" i="1"/>
  <c r="H50" i="1"/>
  <c r="G50" i="1" s="1"/>
  <c r="F50" i="1" l="1"/>
  <c r="U51" i="1" l="1"/>
  <c r="CN50" i="1"/>
  <c r="CK50" i="1"/>
  <c r="BU50" i="1"/>
  <c r="CB50" i="1"/>
  <c r="CJ50" i="1"/>
  <c r="BO50" i="1"/>
  <c r="CQ50" i="1"/>
  <c r="CD50" i="1"/>
  <c r="CA50" i="1"/>
  <c r="CG50" i="1"/>
  <c r="BQ50" i="1"/>
  <c r="BW50" i="1"/>
  <c r="CE50" i="1"/>
  <c r="CI50" i="1"/>
  <c r="CF50" i="1"/>
  <c r="BS50" i="1"/>
  <c r="CO50" i="1"/>
  <c r="BY50" i="1"/>
  <c r="CH50" i="1"/>
  <c r="CP50" i="1"/>
  <c r="BT50" i="1"/>
  <c r="BN50" i="1"/>
  <c r="CL50" i="1"/>
  <c r="CC50" i="1"/>
  <c r="CM50" i="1"/>
  <c r="BR50" i="1"/>
  <c r="BZ50" i="1"/>
  <c r="BX50" i="1"/>
  <c r="BV50" i="1"/>
  <c r="BP50" i="1"/>
  <c r="E50" i="1"/>
  <c r="BM50" i="1" s="1"/>
  <c r="H51" i="1" l="1"/>
  <c r="G51" i="1" s="1"/>
  <c r="F51" i="1" l="1"/>
  <c r="E51" i="1" l="1"/>
  <c r="H52" i="1" s="1"/>
  <c r="BO51" i="1"/>
  <c r="CP51" i="1"/>
  <c r="CA51" i="1"/>
  <c r="BP51" i="1"/>
  <c r="CI51" i="1"/>
  <c r="BX51" i="1"/>
  <c r="CL51" i="1"/>
  <c r="BS51" i="1"/>
  <c r="BQ51" i="1"/>
  <c r="CG51" i="1"/>
  <c r="BT51" i="1"/>
  <c r="CD51" i="1"/>
  <c r="BY51" i="1"/>
  <c r="BR51" i="1"/>
  <c r="CO51" i="1"/>
  <c r="CF51" i="1"/>
  <c r="CM51" i="1"/>
  <c r="CB51" i="1"/>
  <c r="CN51" i="1"/>
  <c r="BW51" i="1"/>
  <c r="CE51" i="1"/>
  <c r="BZ51" i="1"/>
  <c r="CQ51" i="1"/>
  <c r="BV51" i="1"/>
  <c r="BU51" i="1"/>
  <c r="CK51" i="1"/>
  <c r="CJ51" i="1"/>
  <c r="CC51" i="1"/>
  <c r="CH51" i="1"/>
  <c r="BN51" i="1" l="1"/>
  <c r="G52" i="1"/>
  <c r="F52" i="1" s="1"/>
  <c r="E52" i="1" l="1"/>
  <c r="BO52" i="1" s="1"/>
  <c r="BW52" i="1"/>
  <c r="CF52" i="1"/>
  <c r="CO52" i="1"/>
  <c r="CD52" i="1"/>
  <c r="BS52" i="1"/>
  <c r="CN52" i="1"/>
  <c r="CA52" i="1"/>
  <c r="CE52" i="1"/>
  <c r="CP52" i="1"/>
  <c r="CK52" i="1"/>
  <c r="CM52" i="1"/>
  <c r="CI52" i="1"/>
  <c r="CL52" i="1"/>
  <c r="CQ52" i="1"/>
  <c r="CC52" i="1"/>
  <c r="BZ52" i="1"/>
  <c r="BX52" i="1"/>
  <c r="BV52" i="1"/>
  <c r="BT52" i="1"/>
  <c r="BU52" i="1"/>
  <c r="CG52" i="1"/>
  <c r="CB52" i="1"/>
  <c r="CH52" i="1"/>
  <c r="BQ52" i="1"/>
  <c r="BP52" i="1"/>
  <c r="CJ52" i="1"/>
  <c r="BR52" i="1"/>
  <c r="BY52" i="1"/>
  <c r="H53" i="1" l="1"/>
  <c r="G53" i="1" s="1"/>
  <c r="E53" i="1" s="1"/>
  <c r="H54" i="1" l="1"/>
  <c r="G54" i="1" s="1"/>
  <c r="F53" i="1"/>
  <c r="E54" i="1" l="1"/>
  <c r="CH53" i="1"/>
  <c r="BR53" i="1"/>
  <c r="CA53" i="1"/>
  <c r="CC53" i="1"/>
  <c r="BW53" i="1"/>
  <c r="CM53" i="1"/>
  <c r="BY53" i="1"/>
  <c r="CP53" i="1"/>
  <c r="CK53" i="1"/>
  <c r="CN53" i="1"/>
  <c r="CE53" i="1"/>
  <c r="CL53" i="1"/>
  <c r="CF53" i="1"/>
  <c r="CG53" i="1"/>
  <c r="CD53" i="1"/>
  <c r="CQ53" i="1"/>
  <c r="BU53" i="1"/>
  <c r="BX53" i="1"/>
  <c r="CO53" i="1"/>
  <c r="CB53" i="1"/>
  <c r="BZ53" i="1"/>
  <c r="BS53" i="1"/>
  <c r="BQ53" i="1"/>
  <c r="BV53" i="1"/>
  <c r="BT53" i="1"/>
  <c r="CI53" i="1"/>
  <c r="CJ53" i="1"/>
  <c r="BP53" i="1"/>
  <c r="U57" i="1"/>
  <c r="U58" i="1"/>
  <c r="H55" i="1" l="1"/>
  <c r="G55" i="1" s="1"/>
  <c r="F54" i="1"/>
  <c r="CM54" i="1" l="1"/>
  <c r="BW54" i="1"/>
  <c r="CF54" i="1"/>
  <c r="CH54" i="1"/>
  <c r="CL54" i="1"/>
  <c r="CG54" i="1"/>
  <c r="BT54" i="1"/>
  <c r="CI54" i="1"/>
  <c r="BS54" i="1"/>
  <c r="BZ54" i="1"/>
  <c r="CC54" i="1"/>
  <c r="CB54" i="1"/>
  <c r="BV54" i="1"/>
  <c r="CE54" i="1"/>
  <c r="CP54" i="1"/>
  <c r="BU54" i="1"/>
  <c r="BX54" i="1"/>
  <c r="CJ54" i="1"/>
  <c r="CO54" i="1"/>
  <c r="CQ54" i="1"/>
  <c r="CA54" i="1"/>
  <c r="CK54" i="1"/>
  <c r="CN54" i="1"/>
  <c r="BY54" i="1"/>
  <c r="CD54" i="1"/>
  <c r="BR54" i="1"/>
  <c r="E55" i="1"/>
  <c r="BQ54" i="1"/>
  <c r="H56" i="1" l="1"/>
  <c r="G56" i="1" s="1"/>
  <c r="F55" i="1"/>
  <c r="F56" i="1" l="1"/>
  <c r="U56" i="1"/>
  <c r="CH55" i="1"/>
  <c r="CC55" i="1"/>
  <c r="CG55" i="1"/>
  <c r="CE55" i="1"/>
  <c r="BW55" i="1"/>
  <c r="CB55" i="1"/>
  <c r="CD55" i="1"/>
  <c r="BY55" i="1"/>
  <c r="BX55" i="1"/>
  <c r="CF55" i="1"/>
  <c r="CM55" i="1"/>
  <c r="CI55" i="1"/>
  <c r="CJ55" i="1"/>
  <c r="CA55" i="1"/>
  <c r="CO55" i="1"/>
  <c r="CP55" i="1"/>
  <c r="CN55" i="1"/>
  <c r="BU55" i="1"/>
  <c r="BV55" i="1"/>
  <c r="BS55" i="1"/>
  <c r="BT55" i="1"/>
  <c r="BZ55" i="1"/>
  <c r="CK55" i="1"/>
  <c r="CL55" i="1"/>
  <c r="CQ55" i="1"/>
  <c r="BR55" i="1"/>
  <c r="E56" i="1" l="1"/>
  <c r="BS56" i="1" s="1"/>
  <c r="BY56" i="1"/>
  <c r="BV56" i="1"/>
  <c r="BW56" i="1"/>
  <c r="CP56" i="1"/>
  <c r="CQ56" i="1"/>
  <c r="CI56" i="1"/>
  <c r="BT56" i="1"/>
  <c r="CE56" i="1"/>
  <c r="CK56" i="1"/>
  <c r="CM56" i="1"/>
  <c r="CC56" i="1"/>
  <c r="CB56" i="1"/>
  <c r="BU56" i="1"/>
  <c r="CL56" i="1"/>
  <c r="CD56" i="1"/>
  <c r="CF56" i="1"/>
  <c r="CN56" i="1"/>
  <c r="CJ56" i="1"/>
  <c r="CO56" i="1"/>
  <c r="CA56" i="1"/>
  <c r="BZ56" i="1"/>
  <c r="CG56" i="1"/>
  <c r="BX56" i="1"/>
  <c r="CH56" i="1"/>
  <c r="H57" i="1" l="1"/>
  <c r="G57" i="1" s="1"/>
  <c r="E57" i="1" s="1"/>
  <c r="H58" i="1" l="1"/>
  <c r="G58" i="1" s="1"/>
  <c r="F57" i="1"/>
  <c r="E58" i="1" l="1"/>
  <c r="CC57" i="1"/>
  <c r="CH57" i="1"/>
  <c r="CI57" i="1"/>
  <c r="BX57" i="1"/>
  <c r="BZ57" i="1"/>
  <c r="CO57" i="1"/>
  <c r="BY57" i="1"/>
  <c r="CB57" i="1"/>
  <c r="CA57" i="1"/>
  <c r="CQ57" i="1"/>
  <c r="CJ57" i="1"/>
  <c r="CF57" i="1"/>
  <c r="CK57" i="1"/>
  <c r="BU57" i="1"/>
  <c r="BW57" i="1"/>
  <c r="CL57" i="1"/>
  <c r="CD57" i="1"/>
  <c r="BV57" i="1"/>
  <c r="CM57" i="1"/>
  <c r="CP57" i="1"/>
  <c r="CN57" i="1"/>
  <c r="CG57" i="1"/>
  <c r="CE57" i="1"/>
  <c r="BT57" i="1"/>
  <c r="H59" i="1" l="1"/>
  <c r="G59" i="1" s="1"/>
  <c r="F58" i="1"/>
  <c r="E59" i="1" l="1"/>
  <c r="CP58" i="1"/>
  <c r="BZ58" i="1"/>
  <c r="CF58" i="1"/>
  <c r="BY58" i="1"/>
  <c r="CI58" i="1"/>
  <c r="CM58" i="1"/>
  <c r="CL58" i="1"/>
  <c r="BV58" i="1"/>
  <c r="CA58" i="1"/>
  <c r="CJ58" i="1"/>
  <c r="CE58" i="1"/>
  <c r="BX58" i="1"/>
  <c r="CH58" i="1"/>
  <c r="CQ58" i="1"/>
  <c r="CN58" i="1"/>
  <c r="CC58" i="1"/>
  <c r="CO58" i="1"/>
  <c r="CD58" i="1"/>
  <c r="CK58" i="1"/>
  <c r="CG58" i="1"/>
  <c r="CB58" i="1"/>
  <c r="BW58" i="1"/>
  <c r="BU58" i="1"/>
  <c r="H60" i="1" l="1"/>
  <c r="G60" i="1" s="1"/>
  <c r="F59" i="1"/>
  <c r="E60" i="1" l="1"/>
  <c r="CN59" i="1"/>
  <c r="BX59" i="1"/>
  <c r="BZ59" i="1"/>
  <c r="CQ59" i="1"/>
  <c r="CA59" i="1"/>
  <c r="CD59" i="1"/>
  <c r="CI59" i="1"/>
  <c r="CC59" i="1"/>
  <c r="CB59" i="1"/>
  <c r="BY59" i="1"/>
  <c r="CJ59" i="1"/>
  <c r="CP59" i="1"/>
  <c r="CM59" i="1"/>
  <c r="CL59" i="1"/>
  <c r="CF59" i="1"/>
  <c r="CK59" i="1"/>
  <c r="CG59" i="1"/>
  <c r="BW59" i="1"/>
  <c r="CE59" i="1"/>
  <c r="CH59" i="1"/>
  <c r="CO59" i="1"/>
  <c r="BV59" i="1"/>
  <c r="H61" i="1" l="1"/>
  <c r="G61" i="1" s="1"/>
  <c r="F60" i="1"/>
  <c r="E61" i="1" l="1"/>
  <c r="CI60" i="1"/>
  <c r="CK60" i="1"/>
  <c r="CG60" i="1"/>
  <c r="CH60" i="1"/>
  <c r="CL60" i="1"/>
  <c r="CE60" i="1"/>
  <c r="CF60" i="1"/>
  <c r="BY60" i="1"/>
  <c r="CD60" i="1"/>
  <c r="BX60" i="1"/>
  <c r="CQ60" i="1"/>
  <c r="CA60" i="1"/>
  <c r="CJ60" i="1"/>
  <c r="CO60" i="1"/>
  <c r="CM60" i="1"/>
  <c r="CP60" i="1"/>
  <c r="CC60" i="1"/>
  <c r="CN60" i="1"/>
  <c r="BZ60" i="1"/>
  <c r="CB60" i="1"/>
  <c r="BW60" i="1"/>
  <c r="H62" i="1" l="1"/>
  <c r="G62" i="1" s="1"/>
  <c r="F61" i="1"/>
  <c r="E62" i="1" l="1"/>
  <c r="CI61" i="1"/>
  <c r="CG61" i="1"/>
  <c r="BZ61" i="1"/>
  <c r="CC61" i="1"/>
  <c r="CF61" i="1"/>
  <c r="CE61" i="1"/>
  <c r="CB61" i="1"/>
  <c r="CK61" i="1"/>
  <c r="CN61" i="1"/>
  <c r="CM61" i="1"/>
  <c r="CP61" i="1"/>
  <c r="CQ61" i="1"/>
  <c r="CA61" i="1"/>
  <c r="CO61" i="1"/>
  <c r="CD61" i="1"/>
  <c r="BY61" i="1"/>
  <c r="CH61" i="1"/>
  <c r="CJ61" i="1"/>
  <c r="CL61" i="1"/>
  <c r="BX61" i="1"/>
  <c r="H63" i="1" l="1"/>
  <c r="G63" i="1" s="1"/>
  <c r="F62" i="1"/>
  <c r="E63" i="1" l="1"/>
  <c r="U63" i="1"/>
  <c r="CN62" i="1"/>
  <c r="CO62" i="1"/>
  <c r="CK62" i="1"/>
  <c r="BZ62" i="1"/>
  <c r="CP62" i="1"/>
  <c r="CA62" i="1"/>
  <c r="CF62" i="1"/>
  <c r="CH62" i="1"/>
  <c r="CB62" i="1"/>
  <c r="CQ62" i="1"/>
  <c r="CG62" i="1"/>
  <c r="CJ62" i="1"/>
  <c r="CI62" i="1"/>
  <c r="CC62" i="1"/>
  <c r="CL62" i="1"/>
  <c r="CM62" i="1"/>
  <c r="CD62" i="1"/>
  <c r="CE62" i="1"/>
  <c r="BY62" i="1"/>
  <c r="H64" i="1" l="1"/>
  <c r="G64" i="1" s="1"/>
  <c r="F63" i="1"/>
  <c r="E64" i="1" l="1"/>
  <c r="CP63" i="1"/>
  <c r="CM63" i="1"/>
  <c r="CF63" i="1"/>
  <c r="CI63" i="1"/>
  <c r="CK63" i="1"/>
  <c r="CL63" i="1"/>
  <c r="CG63" i="1"/>
  <c r="CQ63" i="1"/>
  <c r="CE63" i="1"/>
  <c r="CB63" i="1"/>
  <c r="CJ63" i="1"/>
  <c r="CO63" i="1"/>
  <c r="CD63" i="1"/>
  <c r="CH63" i="1"/>
  <c r="CN63" i="1"/>
  <c r="CA63" i="1"/>
  <c r="CC63" i="1"/>
  <c r="BZ63" i="1"/>
  <c r="H65" i="1" l="1"/>
  <c r="G65" i="1" s="1"/>
  <c r="F64" i="1"/>
  <c r="F65" i="1" l="1"/>
  <c r="CK64" i="1"/>
  <c r="CL64" i="1"/>
  <c r="CN64" i="1"/>
  <c r="CB64" i="1"/>
  <c r="CF64" i="1"/>
  <c r="CH64" i="1"/>
  <c r="CM64" i="1"/>
  <c r="CC64" i="1"/>
  <c r="CJ64" i="1"/>
  <c r="CE64" i="1"/>
  <c r="CD64" i="1"/>
  <c r="CG64" i="1"/>
  <c r="CI64" i="1"/>
  <c r="CQ64" i="1"/>
  <c r="CP64" i="1"/>
  <c r="CO64" i="1"/>
  <c r="CA64" i="1"/>
  <c r="U69" i="1"/>
  <c r="E65" i="1" l="1"/>
  <c r="H66" i="1" s="1"/>
  <c r="G66" i="1" s="1"/>
  <c r="CP65" i="1"/>
  <c r="CI65" i="1"/>
  <c r="CM65" i="1"/>
  <c r="CE65" i="1"/>
  <c r="CD65" i="1"/>
  <c r="CJ65" i="1"/>
  <c r="CG65" i="1"/>
  <c r="CO65" i="1"/>
  <c r="CK65" i="1"/>
  <c r="CF65" i="1"/>
  <c r="CQ65" i="1"/>
  <c r="CH65" i="1"/>
  <c r="CN65" i="1"/>
  <c r="CC65" i="1"/>
  <c r="CL65" i="1"/>
  <c r="CB65" i="1" l="1"/>
  <c r="F66" i="1"/>
  <c r="E66" i="1"/>
  <c r="U67" i="1"/>
  <c r="CL66" i="1" l="1"/>
  <c r="CH66" i="1"/>
  <c r="CD66" i="1"/>
  <c r="CK66" i="1"/>
  <c r="CG66" i="1"/>
  <c r="CO66" i="1"/>
  <c r="CJ66" i="1"/>
  <c r="CF66" i="1"/>
  <c r="CN66" i="1"/>
  <c r="CM66" i="1"/>
  <c r="CI66" i="1"/>
  <c r="CQ66" i="1"/>
  <c r="CP66" i="1"/>
  <c r="CE66" i="1"/>
  <c r="CC66" i="1"/>
  <c r="H67" i="1"/>
  <c r="G67" i="1" s="1"/>
  <c r="U72" i="1"/>
  <c r="E67" i="1" l="1"/>
  <c r="H68" i="1" l="1"/>
  <c r="G68" i="1" s="1"/>
  <c r="F67" i="1"/>
  <c r="CN67" i="1" l="1"/>
  <c r="CI67" i="1"/>
  <c r="CE67" i="1"/>
  <c r="CG67" i="1"/>
  <c r="CJ67" i="1"/>
  <c r="CP67" i="1"/>
  <c r="CQ67" i="1"/>
  <c r="CH67" i="1"/>
  <c r="CM67" i="1"/>
  <c r="CF67" i="1"/>
  <c r="CO67" i="1"/>
  <c r="CK67" i="1"/>
  <c r="CL67" i="1"/>
  <c r="CD67" i="1"/>
  <c r="F68" i="1" l="1"/>
  <c r="E68" i="1"/>
  <c r="CL68" i="1" l="1"/>
  <c r="CN68" i="1"/>
  <c r="CH68" i="1"/>
  <c r="CM68" i="1"/>
  <c r="CP68" i="1"/>
  <c r="CO68" i="1"/>
  <c r="CI68" i="1"/>
  <c r="CJ68" i="1"/>
  <c r="CK68" i="1"/>
  <c r="CQ68" i="1"/>
  <c r="CG68" i="1"/>
  <c r="CE68" i="1"/>
  <c r="CF68" i="1"/>
  <c r="H69" i="1"/>
  <c r="G69" i="1" l="1"/>
  <c r="E69" i="1" s="1"/>
  <c r="H70" i="1" s="1"/>
  <c r="G70" i="1" s="1"/>
  <c r="F69" i="1" l="1"/>
  <c r="CI69" i="1" s="1"/>
  <c r="F70" i="1"/>
  <c r="E70" i="1"/>
  <c r="CQ69" i="1" l="1"/>
  <c r="CJ69" i="1"/>
  <c r="CL69" i="1"/>
  <c r="CH69" i="1"/>
  <c r="CG69" i="1"/>
  <c r="CK69" i="1"/>
  <c r="CP69" i="1"/>
  <c r="CN69" i="1"/>
  <c r="CO69" i="1"/>
  <c r="CF69" i="1"/>
  <c r="CM69" i="1"/>
  <c r="CO70" i="1"/>
  <c r="CH70" i="1"/>
  <c r="CK70" i="1"/>
  <c r="CQ70" i="1"/>
  <c r="CM70" i="1"/>
  <c r="CI70" i="1"/>
  <c r="CN70" i="1"/>
  <c r="CJ70" i="1"/>
  <c r="CL70" i="1"/>
  <c r="CP70" i="1"/>
  <c r="CG70" i="1"/>
  <c r="H71" i="1"/>
  <c r="G71" i="1" s="1"/>
  <c r="E71" i="1" l="1"/>
  <c r="H72" i="1" l="1"/>
  <c r="G72" i="1" s="1"/>
  <c r="F71" i="1"/>
  <c r="F72" i="1" l="1"/>
  <c r="CK71" i="1"/>
  <c r="CN71" i="1"/>
  <c r="CQ71" i="1"/>
  <c r="CI71" i="1"/>
  <c r="CP71" i="1"/>
  <c r="CM71" i="1"/>
  <c r="CJ71" i="1"/>
  <c r="CO71" i="1"/>
  <c r="CL71" i="1"/>
  <c r="CH71" i="1"/>
  <c r="E72" i="1"/>
  <c r="CJ72" i="1" l="1"/>
  <c r="CO72" i="1"/>
  <c r="CL72" i="1"/>
  <c r="CM72" i="1"/>
  <c r="CK72" i="1"/>
  <c r="CN72" i="1"/>
  <c r="CQ72" i="1"/>
  <c r="CP72" i="1"/>
  <c r="H73" i="1"/>
  <c r="G73" i="1" s="1"/>
  <c r="CI72" i="1"/>
  <c r="E73" i="1" l="1"/>
  <c r="H74" i="1" l="1"/>
  <c r="G74" i="1" s="1"/>
  <c r="F73" i="1"/>
  <c r="U81" i="1"/>
  <c r="F74" i="1" l="1"/>
  <c r="CK73" i="1"/>
  <c r="CL73" i="1"/>
  <c r="CN73" i="1"/>
  <c r="CP73" i="1"/>
  <c r="CM73" i="1"/>
  <c r="CQ73" i="1"/>
  <c r="CO73" i="1"/>
  <c r="CJ73" i="1"/>
  <c r="E74" i="1"/>
  <c r="CM74" i="1" l="1"/>
  <c r="CQ74" i="1"/>
  <c r="CO74" i="1"/>
  <c r="CP74" i="1"/>
  <c r="CN74" i="1"/>
  <c r="CL74" i="1"/>
  <c r="CK74" i="1"/>
  <c r="H75" i="1"/>
  <c r="G75" i="1" s="1"/>
  <c r="E75" i="1" l="1"/>
  <c r="H76" i="1" l="1"/>
  <c r="G76" i="1" s="1"/>
  <c r="F75" i="1"/>
  <c r="F76" i="1" l="1"/>
  <c r="U76" i="1"/>
  <c r="CQ75" i="1"/>
  <c r="CO75" i="1"/>
  <c r="CN75" i="1"/>
  <c r="CP75" i="1"/>
  <c r="CM75" i="1"/>
  <c r="CL75" i="1"/>
  <c r="E76" i="1"/>
  <c r="U77" i="1"/>
  <c r="CQ76" i="1" l="1"/>
  <c r="CP76" i="1"/>
  <c r="CO76" i="1"/>
  <c r="CN76" i="1"/>
  <c r="H77" i="1"/>
  <c r="G77" i="1" s="1"/>
  <c r="CM76" i="1"/>
  <c r="E77" i="1" l="1"/>
  <c r="H78" i="1" l="1"/>
  <c r="G78" i="1" s="1"/>
  <c r="F77" i="1"/>
  <c r="F78" i="1" l="1"/>
  <c r="U78" i="1"/>
  <c r="CQ77" i="1"/>
  <c r="CO77" i="1"/>
  <c r="CP77" i="1"/>
  <c r="CN77" i="1"/>
  <c r="E78" i="1"/>
  <c r="CQ78" i="1" l="1"/>
  <c r="CP78" i="1"/>
  <c r="CO78" i="1"/>
  <c r="H79" i="1"/>
  <c r="G79" i="1" s="1"/>
  <c r="F79" i="1" l="1"/>
  <c r="CQ79" i="1" s="1"/>
  <c r="E79" i="1" l="1"/>
  <c r="H80" i="1" s="1"/>
  <c r="G80" i="1" l="1"/>
  <c r="F80" i="1" s="1"/>
  <c r="CP79" i="1"/>
  <c r="E80" i="1" l="1"/>
  <c r="H81" i="1" s="1"/>
  <c r="G81" i="1" s="1"/>
  <c r="CQ80" i="1" l="1"/>
  <c r="E81" i="1"/>
  <c r="F81" i="1"/>
  <c r="H82" i="1" l="1"/>
  <c r="G82" i="1" s="1"/>
  <c r="E82" i="1" l="1"/>
  <c r="F82" i="1"/>
  <c r="H83" i="1" l="1"/>
  <c r="G83" i="1" s="1"/>
  <c r="E83" i="1" l="1"/>
  <c r="H84" i="1" s="1"/>
  <c r="G84" i="1" s="1"/>
  <c r="F83" i="1"/>
  <c r="F84" i="1" l="1"/>
  <c r="E84" i="1"/>
  <c r="H85" i="1" l="1"/>
  <c r="G85" i="1" s="1"/>
  <c r="E85" i="1" l="1"/>
  <c r="H86" i="1" s="1"/>
  <c r="G86" i="1" s="1"/>
  <c r="F85" i="1"/>
  <c r="F86" i="1" l="1"/>
  <c r="E86" i="1"/>
  <c r="H87" i="1" l="1"/>
  <c r="G87" i="1" s="1"/>
  <c r="E87" i="1" l="1"/>
  <c r="H88" i="1" l="1"/>
  <c r="G88" i="1" s="1"/>
  <c r="F87" i="1"/>
  <c r="F88" i="1" l="1"/>
  <c r="E88" i="1" l="1"/>
  <c r="H89" i="1" s="1"/>
  <c r="G89" i="1" s="1"/>
  <c r="E89" i="1" l="1"/>
  <c r="H90" i="1" s="1"/>
  <c r="G90" i="1" s="1"/>
  <c r="F89" i="1"/>
  <c r="E90" i="1" l="1"/>
  <c r="H91" i="1" l="1"/>
  <c r="G91" i="1" s="1"/>
  <c r="F90" i="1"/>
  <c r="E91" i="1" l="1"/>
  <c r="H92" i="1" s="1"/>
  <c r="G92" i="1" s="1"/>
  <c r="F92" i="1" l="1"/>
  <c r="U93" i="1" s="1"/>
  <c r="F91" i="1"/>
  <c r="E92" i="1" l="1"/>
  <c r="H93" i="1" l="1"/>
  <c r="G93" i="1" s="1"/>
  <c r="E93" i="1" l="1"/>
  <c r="H94" i="1" s="1"/>
  <c r="G94" i="1" s="1"/>
  <c r="F94" i="1" l="1"/>
  <c r="F93" i="1"/>
  <c r="E94" i="1" l="1"/>
  <c r="H95" i="1" l="1"/>
  <c r="G95" i="1" s="1"/>
  <c r="F95" i="1" l="1"/>
  <c r="E95" i="1"/>
  <c r="H96" i="1" l="1"/>
  <c r="G96" i="1" s="1"/>
  <c r="U105" i="1"/>
  <c r="F96" i="1" l="1"/>
  <c r="E96" i="1"/>
  <c r="H97" i="1" l="1"/>
  <c r="G97" i="1" s="1"/>
  <c r="E97" i="1" l="1"/>
  <c r="H98" i="1" l="1"/>
  <c r="G98" i="1" s="1"/>
  <c r="F97" i="1"/>
  <c r="E98" i="1" l="1"/>
  <c r="H99" i="1" l="1"/>
  <c r="G99" i="1" s="1"/>
  <c r="F98" i="1"/>
  <c r="E99" i="1" l="1"/>
  <c r="H100" i="1" l="1"/>
  <c r="G100" i="1" s="1"/>
  <c r="F99" i="1"/>
  <c r="F100" i="1" l="1"/>
  <c r="E100" i="1" l="1"/>
  <c r="H101" i="1" s="1"/>
  <c r="G101" i="1" s="1"/>
  <c r="E101" i="1" l="1"/>
  <c r="H102" i="1" l="1"/>
  <c r="G102" i="1" s="1"/>
  <c r="F101" i="1"/>
  <c r="E102" i="1" l="1"/>
  <c r="H103" i="1" l="1"/>
  <c r="G103" i="1" s="1"/>
  <c r="F102" i="1"/>
  <c r="F103" i="1" l="1"/>
  <c r="E103" i="1" l="1"/>
  <c r="H104" i="1" s="1"/>
  <c r="G104" i="1" l="1"/>
  <c r="F104" i="1" s="1"/>
  <c r="E104" i="1" l="1"/>
  <c r="H105" i="1" s="1"/>
  <c r="G105" i="1" s="1"/>
  <c r="E105" i="1" l="1"/>
  <c r="U116" i="1"/>
  <c r="H106" i="1" l="1"/>
  <c r="G106" i="1" s="1"/>
  <c r="F105" i="1"/>
  <c r="F106" i="1" l="1"/>
  <c r="U117" i="1"/>
  <c r="E106" i="1" l="1"/>
  <c r="H107" i="1" s="1"/>
  <c r="G107" i="1" s="1"/>
  <c r="F107" i="1" l="1"/>
  <c r="E107" i="1"/>
  <c r="H108" i="1" l="1"/>
  <c r="G108" i="1" s="1"/>
  <c r="F108" i="1" l="1"/>
  <c r="E108" i="1"/>
  <c r="H109" i="1" l="1"/>
  <c r="G109" i="1" s="1"/>
  <c r="F109" i="1" l="1"/>
  <c r="E109" i="1"/>
  <c r="H110" i="1" l="1"/>
  <c r="G110" i="1" s="1"/>
  <c r="F110" i="1" l="1"/>
  <c r="E110" i="1" l="1"/>
  <c r="H111" i="1" s="1"/>
  <c r="G111" i="1" s="1"/>
  <c r="E111" i="1" l="1"/>
  <c r="H112" i="1" l="1"/>
  <c r="G112" i="1" s="1"/>
  <c r="F111" i="1"/>
  <c r="E112" i="1" l="1"/>
  <c r="H113" i="1" l="1"/>
  <c r="G113" i="1" s="1"/>
  <c r="F112" i="1"/>
  <c r="E113" i="1" l="1"/>
  <c r="H114" i="1" s="1"/>
  <c r="G114" i="1" s="1"/>
  <c r="F114" i="1" l="1"/>
  <c r="F113" i="1"/>
  <c r="E114" i="1" l="1"/>
  <c r="H115" i="1" l="1"/>
  <c r="G115" i="1" s="1"/>
  <c r="E115" i="1" l="1"/>
  <c r="H116" i="1" s="1"/>
  <c r="G116" i="1" s="1"/>
  <c r="F116" i="1" l="1"/>
  <c r="F115" i="1"/>
  <c r="E116" i="1" l="1"/>
  <c r="H117" i="1" l="1"/>
  <c r="G117" i="1" s="1"/>
  <c r="E117" i="1" l="1"/>
  <c r="H118" i="1" l="1"/>
  <c r="G118" i="1" s="1"/>
  <c r="F117" i="1"/>
  <c r="E118" i="1" l="1"/>
  <c r="H119" i="1" l="1"/>
  <c r="G119" i="1" s="1"/>
  <c r="F118" i="1"/>
  <c r="E119" i="1" l="1"/>
  <c r="H120" i="1" l="1"/>
  <c r="G120" i="1" s="1"/>
  <c r="F119" i="1"/>
  <c r="E120" i="1" l="1"/>
  <c r="H121" i="1" l="1"/>
  <c r="G121" i="1" s="1"/>
  <c r="F120" i="1"/>
  <c r="E121" i="1" l="1"/>
  <c r="H122" i="1" l="1"/>
  <c r="G122" i="1" s="1"/>
  <c r="F121" i="1"/>
  <c r="E122" i="1" l="1"/>
  <c r="H123" i="1" l="1"/>
  <c r="G123" i="1" s="1"/>
  <c r="F122" i="1"/>
  <c r="F123" i="1" l="1"/>
  <c r="E123" i="1" l="1"/>
  <c r="H124" i="1" s="1"/>
  <c r="G124" i="1" s="1"/>
  <c r="E124" i="1" l="1"/>
  <c r="H125" i="1" l="1"/>
  <c r="G125" i="1" s="1"/>
  <c r="F124" i="1"/>
  <c r="E125" i="1" l="1"/>
  <c r="H126" i="1" l="1"/>
  <c r="G126" i="1" s="1"/>
  <c r="F125" i="1"/>
  <c r="F126" i="1" l="1"/>
  <c r="E126" i="1" l="1"/>
  <c r="H127" i="1" s="1"/>
  <c r="G127" i="1" s="1"/>
  <c r="E127" i="1" l="1"/>
  <c r="H128" i="1" s="1"/>
  <c r="G128" i="1" s="1"/>
  <c r="F128" i="1" l="1"/>
  <c r="F127" i="1"/>
  <c r="E128" i="1" l="1"/>
  <c r="H129" i="1" l="1"/>
  <c r="G129" i="1" s="1"/>
  <c r="F129" i="1" l="1"/>
  <c r="E129" i="1"/>
  <c r="H130" i="1" l="1"/>
  <c r="G130" i="1" s="1"/>
  <c r="F130" i="1" l="1"/>
  <c r="E130" i="1"/>
  <c r="H131" i="1" l="1"/>
  <c r="G131" i="1" s="1"/>
  <c r="F131" i="1" l="1"/>
  <c r="E131" i="1" l="1"/>
  <c r="H132" i="1" s="1"/>
  <c r="G132" i="1" s="1"/>
  <c r="E132" i="1" l="1"/>
  <c r="H133" i="1" l="1"/>
  <c r="G133" i="1" s="1"/>
  <c r="F132" i="1"/>
  <c r="F133" i="1" l="1"/>
  <c r="E133" i="1" l="1"/>
  <c r="H134" i="1" s="1"/>
  <c r="G134" i="1" s="1"/>
  <c r="F134" i="1" l="1"/>
  <c r="E134" i="1"/>
  <c r="H135" i="1" l="1"/>
  <c r="G135" i="1" s="1"/>
  <c r="E135" i="1" l="1"/>
  <c r="H136" i="1" l="1"/>
  <c r="G136" i="1" s="1"/>
  <c r="F135" i="1"/>
  <c r="E136" i="1" l="1"/>
  <c r="H137" i="1" l="1"/>
  <c r="G137" i="1" s="1"/>
  <c r="F136" i="1"/>
  <c r="E137" i="1" l="1"/>
  <c r="H138" i="1" l="1"/>
  <c r="G138" i="1" s="1"/>
  <c r="F137" i="1"/>
  <c r="E138" i="1" l="1"/>
  <c r="H139" i="1" s="1"/>
  <c r="G139" i="1" s="1"/>
  <c r="F138" i="1" l="1"/>
  <c r="F139" i="1" l="1"/>
  <c r="E139" i="1"/>
  <c r="H140" i="1" l="1"/>
  <c r="G140" i="1" s="1"/>
  <c r="E140" i="1" l="1"/>
  <c r="F140" i="1" l="1"/>
  <c r="F46" i="1" l="1"/>
  <c r="CC46" i="1" s="1"/>
  <c r="F45" i="1"/>
  <c r="CN45" i="1" l="1"/>
  <c r="U70" i="1"/>
  <c r="BH45" i="1"/>
  <c r="U141" i="1"/>
  <c r="BV46" i="1"/>
  <c r="BM46" i="1"/>
  <c r="CP46" i="1"/>
  <c r="BP46" i="1"/>
  <c r="BO46" i="1"/>
  <c r="BR46" i="1"/>
  <c r="CN46" i="1"/>
  <c r="CO46" i="1"/>
  <c r="CI46" i="1"/>
  <c r="CE46" i="1"/>
  <c r="BI45" i="1"/>
  <c r="BK45" i="1"/>
  <c r="BO45" i="1"/>
  <c r="BS45" i="1"/>
  <c r="BW45" i="1"/>
  <c r="CA45" i="1"/>
  <c r="CE45" i="1"/>
  <c r="CI45" i="1"/>
  <c r="CM45" i="1"/>
  <c r="CQ45" i="1"/>
  <c r="CG46" i="1"/>
  <c r="CQ46" i="1"/>
  <c r="CL46" i="1"/>
  <c r="BN46" i="1"/>
  <c r="BZ46" i="1"/>
  <c r="CB46" i="1"/>
  <c r="BS46" i="1"/>
  <c r="BT46" i="1"/>
  <c r="BI46" i="1"/>
  <c r="BJ45" i="1"/>
  <c r="BN45" i="1"/>
  <c r="BR45" i="1"/>
  <c r="BV45" i="1"/>
  <c r="BZ45" i="1"/>
  <c r="CD45" i="1"/>
  <c r="CH45" i="1"/>
  <c r="CL45" i="1"/>
  <c r="CP45" i="1"/>
  <c r="BW46" i="1"/>
  <c r="CD46" i="1"/>
  <c r="CH46" i="1"/>
  <c r="CA46" i="1"/>
  <c r="BQ46" i="1"/>
  <c r="BJ46" i="1"/>
  <c r="CM46" i="1"/>
  <c r="CK46" i="1"/>
  <c r="BM45" i="1"/>
  <c r="BQ45" i="1"/>
  <c r="BU45" i="1"/>
  <c r="BY45" i="1"/>
  <c r="CC45" i="1"/>
  <c r="CG45" i="1"/>
  <c r="CK45" i="1"/>
  <c r="CO45" i="1"/>
  <c r="BL46" i="1"/>
  <c r="CF46" i="1"/>
  <c r="BU46" i="1"/>
  <c r="CJ46" i="1"/>
  <c r="BY46" i="1"/>
  <c r="BK46" i="1"/>
  <c r="BX46" i="1"/>
  <c r="BL45" i="1"/>
  <c r="BP45" i="1"/>
  <c r="BT45" i="1"/>
  <c r="BX45" i="1"/>
  <c r="CB45" i="1"/>
  <c r="CF45" i="1"/>
  <c r="CJ45" i="1"/>
  <c r="D35" i="3" l="1"/>
  <c r="B45" i="3"/>
  <c r="B49" i="3"/>
  <c r="B47" i="3"/>
  <c r="D44" i="3"/>
  <c r="D33" i="3"/>
  <c r="D42" i="3"/>
  <c r="D36" i="3"/>
  <c r="D47" i="3"/>
  <c r="D38" i="3"/>
  <c r="D34" i="3"/>
  <c r="D24" i="3"/>
  <c r="D21" i="3"/>
  <c r="D40" i="3"/>
  <c r="D25" i="3"/>
  <c r="D32" i="3"/>
  <c r="D30" i="3"/>
  <c r="B44" i="3"/>
  <c r="D31" i="3"/>
  <c r="D37" i="3"/>
  <c r="D22" i="3"/>
  <c r="D23" i="3"/>
  <c r="D41" i="3"/>
  <c r="D29" i="3"/>
  <c r="B43" i="3"/>
  <c r="B46" i="3"/>
  <c r="D48" i="3"/>
  <c r="D39" i="3"/>
  <c r="D28" i="3"/>
  <c r="D43" i="3"/>
  <c r="D26" i="3"/>
  <c r="D27" i="3"/>
  <c r="B48" i="3"/>
  <c r="D46" i="3"/>
  <c r="D45" i="3"/>
  <c r="D20" i="3"/>
  <c r="E21" i="1" l="1"/>
  <c r="H22" i="1" s="1"/>
  <c r="G22" i="1" s="1"/>
  <c r="F22" i="1" s="1"/>
  <c r="F21" i="1"/>
  <c r="E22" i="1" l="1"/>
  <c r="AK22" i="1" s="1"/>
  <c r="AQ22" i="1"/>
  <c r="CL22" i="1"/>
  <c r="CA22" i="1"/>
  <c r="AT22" i="1"/>
  <c r="CN22" i="1"/>
  <c r="CM22" i="1"/>
  <c r="CP22" i="1"/>
  <c r="CC22" i="1"/>
  <c r="BP22" i="1"/>
  <c r="BT22" i="1"/>
  <c r="BS22" i="1"/>
  <c r="BV22" i="1"/>
  <c r="BR22" i="1"/>
  <c r="CO22" i="1"/>
  <c r="CI22" i="1"/>
  <c r="AR22" i="1"/>
  <c r="CF22" i="1"/>
  <c r="BD22" i="1"/>
  <c r="AZ22" i="1"/>
  <c r="BJ22" i="1"/>
  <c r="BX22" i="1"/>
  <c r="CG22" i="1"/>
  <c r="BI22" i="1"/>
  <c r="BQ22" i="1"/>
  <c r="BO22" i="1"/>
  <c r="CD22" i="1"/>
  <c r="AU22" i="1"/>
  <c r="CE22" i="1"/>
  <c r="BZ22" i="1"/>
  <c r="CK22" i="1"/>
  <c r="AX22" i="1"/>
  <c r="BC22" i="1"/>
  <c r="BM22" i="1"/>
  <c r="BN22" i="1"/>
  <c r="CB22" i="1"/>
  <c r="AN22" i="1"/>
  <c r="BG22" i="1"/>
  <c r="CQ22" i="1"/>
  <c r="BF22" i="1"/>
  <c r="BW22" i="1"/>
  <c r="AL22" i="1"/>
  <c r="BH22" i="1"/>
  <c r="CH22" i="1"/>
  <c r="CJ22" i="1"/>
  <c r="AY22" i="1"/>
  <c r="AS22" i="1"/>
  <c r="BL22" i="1"/>
  <c r="BK22" i="1"/>
  <c r="BE22" i="1"/>
  <c r="AO22" i="1"/>
  <c r="AM22" i="1"/>
  <c r="AV22" i="1"/>
  <c r="BY22" i="1"/>
  <c r="AP22" i="1"/>
  <c r="BU22" i="1"/>
  <c r="BB22" i="1"/>
  <c r="BA22" i="1"/>
  <c r="AW22" i="1"/>
  <c r="AZ21" i="1"/>
  <c r="U23" i="1"/>
  <c r="BB21" i="1"/>
  <c r="BS21" i="1"/>
  <c r="BH21" i="1"/>
  <c r="BM21" i="1"/>
  <c r="CD21" i="1"/>
  <c r="BJ21" i="1"/>
  <c r="AQ21" i="1"/>
  <c r="BN21" i="1"/>
  <c r="CF21" i="1"/>
  <c r="AU21" i="1"/>
  <c r="AR21" i="1"/>
  <c r="CE21" i="1"/>
  <c r="BR21" i="1"/>
  <c r="AM21" i="1"/>
  <c r="AT21" i="1"/>
  <c r="BU21" i="1"/>
  <c r="AL21" i="1"/>
  <c r="AO21" i="1"/>
  <c r="CG21" i="1"/>
  <c r="AN21" i="1"/>
  <c r="BY21" i="1"/>
  <c r="AP21" i="1"/>
  <c r="BG21" i="1"/>
  <c r="CI21" i="1"/>
  <c r="AK21" i="1"/>
  <c r="BQ21" i="1"/>
  <c r="CQ21" i="1"/>
  <c r="BV21" i="1"/>
  <c r="BF21" i="1"/>
  <c r="BC21" i="1"/>
  <c r="AY21" i="1"/>
  <c r="CB21" i="1"/>
  <c r="BD21" i="1"/>
  <c r="AS21" i="1"/>
  <c r="AV21" i="1"/>
  <c r="BW21" i="1"/>
  <c r="BX21" i="1"/>
  <c r="CO21" i="1"/>
  <c r="BL21" i="1"/>
  <c r="BI21" i="1"/>
  <c r="U22" i="1"/>
  <c r="CK21" i="1"/>
  <c r="CC21" i="1"/>
  <c r="BK21" i="1"/>
  <c r="AW21" i="1"/>
  <c r="BE21" i="1"/>
  <c r="CJ21" i="1"/>
  <c r="BP21" i="1"/>
  <c r="CH21" i="1"/>
  <c r="CA21" i="1"/>
  <c r="CL21" i="1"/>
  <c r="BO21" i="1"/>
  <c r="CM21" i="1"/>
  <c r="BZ21" i="1"/>
  <c r="BT21" i="1"/>
  <c r="BA21" i="1"/>
  <c r="CN21" i="1"/>
  <c r="AX21" i="1"/>
  <c r="CP21" i="1"/>
  <c r="AK23" i="1" l="1"/>
  <c r="B20" i="3" s="1"/>
  <c r="H23" i="1"/>
  <c r="G23" i="1" s="1"/>
  <c r="E23" i="1" s="1"/>
  <c r="H24" i="1" l="1"/>
  <c r="G24" i="1" s="1"/>
  <c r="F24" i="1" s="1"/>
  <c r="F23" i="1"/>
  <c r="U25" i="1" l="1"/>
  <c r="E24" i="1"/>
  <c r="AN24" i="1"/>
  <c r="CQ24" i="1"/>
  <c r="CA24" i="1"/>
  <c r="BK24" i="1"/>
  <c r="AU24" i="1"/>
  <c r="CL24" i="1"/>
  <c r="BQ24" i="1"/>
  <c r="AV24" i="1"/>
  <c r="BZ24" i="1"/>
  <c r="BE24" i="1"/>
  <c r="CD24" i="1"/>
  <c r="AX24" i="1"/>
  <c r="CH24" i="1"/>
  <c r="BX24" i="1"/>
  <c r="BB24" i="1"/>
  <c r="BC24" i="1"/>
  <c r="CK24" i="1"/>
  <c r="AT24" i="1"/>
  <c r="CC24" i="1"/>
  <c r="AP24" i="1"/>
  <c r="BD24" i="1"/>
  <c r="BA24" i="1"/>
  <c r="BJ24" i="1"/>
  <c r="BN24" i="1"/>
  <c r="BH24" i="1"/>
  <c r="AQ24" i="1"/>
  <c r="AS24" i="1"/>
  <c r="CM24" i="1"/>
  <c r="BW24" i="1"/>
  <c r="BG24" i="1"/>
  <c r="CJ24" i="1"/>
  <c r="CG24" i="1"/>
  <c r="BL24" i="1"/>
  <c r="CP24" i="1"/>
  <c r="BU24" i="1"/>
  <c r="AZ24" i="1"/>
  <c r="BY24" i="1"/>
  <c r="CN24" i="1"/>
  <c r="BM24" i="1"/>
  <c r="BS24" i="1"/>
  <c r="CB24" i="1"/>
  <c r="BP24" i="1"/>
  <c r="BR24" i="1"/>
  <c r="AR24" i="1"/>
  <c r="AO24" i="1"/>
  <c r="CI24" i="1"/>
  <c r="BI24" i="1"/>
  <c r="BF24" i="1"/>
  <c r="BT24" i="1"/>
  <c r="CE24" i="1"/>
  <c r="BO24" i="1"/>
  <c r="AY24" i="1"/>
  <c r="BV24" i="1"/>
  <c r="CF24" i="1"/>
  <c r="CO24" i="1"/>
  <c r="AW24" i="1"/>
  <c r="AL23" i="1"/>
  <c r="AL24" i="1" s="1"/>
  <c r="B21" i="3" s="1"/>
  <c r="AS23" i="1"/>
  <c r="BQ23" i="1"/>
  <c r="CM23" i="1"/>
  <c r="AP23" i="1"/>
  <c r="AO23" i="1"/>
  <c r="CN23" i="1"/>
  <c r="BX23" i="1"/>
  <c r="BH23" i="1"/>
  <c r="BY23" i="1"/>
  <c r="CG23" i="1"/>
  <c r="BK23" i="1"/>
  <c r="CP23" i="1"/>
  <c r="BU23" i="1"/>
  <c r="AY23" i="1"/>
  <c r="CD23" i="1"/>
  <c r="AX23" i="1"/>
  <c r="BG23" i="1"/>
  <c r="BR23" i="1"/>
  <c r="AR23" i="1"/>
  <c r="BT23" i="1"/>
  <c r="BC23" i="1"/>
  <c r="BF23" i="1"/>
  <c r="CK23" i="1"/>
  <c r="AT23" i="1"/>
  <c r="BS23" i="1"/>
  <c r="BW23" i="1"/>
  <c r="AM23" i="1"/>
  <c r="CF23" i="1"/>
  <c r="AZ23" i="1"/>
  <c r="BV23" i="1"/>
  <c r="CE23" i="1"/>
  <c r="CO23" i="1"/>
  <c r="BM23" i="1"/>
  <c r="CB23" i="1"/>
  <c r="AV23" i="1"/>
  <c r="BZ23" i="1"/>
  <c r="BI23" i="1"/>
  <c r="AQ23" i="1"/>
  <c r="CJ23" i="1"/>
  <c r="BD23" i="1"/>
  <c r="CA23" i="1"/>
  <c r="BO23" i="1"/>
  <c r="CH23" i="1"/>
  <c r="AW23" i="1"/>
  <c r="AN23" i="1"/>
  <c r="BP23" i="1"/>
  <c r="CQ23" i="1"/>
  <c r="BA23" i="1"/>
  <c r="BJ23" i="1"/>
  <c r="BN23" i="1"/>
  <c r="BB23" i="1"/>
  <c r="BL23" i="1"/>
  <c r="CL23" i="1"/>
  <c r="AU23" i="1"/>
  <c r="CI23" i="1"/>
  <c r="CC23" i="1"/>
  <c r="BE23" i="1"/>
  <c r="U24" i="1"/>
  <c r="H25" i="1" l="1"/>
  <c r="G25" i="1" s="1"/>
  <c r="AM24" i="1"/>
  <c r="AM25" i="1" s="1"/>
  <c r="B22" i="3" s="1"/>
  <c r="F25" i="1" l="1"/>
  <c r="E25" i="1"/>
  <c r="U26" i="1" l="1"/>
  <c r="H26" i="1"/>
  <c r="G26" i="1" s="1"/>
  <c r="E26" i="1" s="1"/>
  <c r="AN25" i="1"/>
  <c r="AN26" i="1" s="1"/>
  <c r="B23" i="3" s="1"/>
  <c r="AP25" i="1"/>
  <c r="CI25" i="1"/>
  <c r="BS25" i="1"/>
  <c r="BC25" i="1"/>
  <c r="BU25" i="1"/>
  <c r="CC25" i="1"/>
  <c r="BH25" i="1"/>
  <c r="CG25" i="1"/>
  <c r="BL25" i="1"/>
  <c r="CP25" i="1"/>
  <c r="BJ25" i="1"/>
  <c r="BI25" i="1"/>
  <c r="BT25" i="1"/>
  <c r="BE25" i="1"/>
  <c r="CN25" i="1"/>
  <c r="AT25" i="1"/>
  <c r="BW25" i="1"/>
  <c r="BQ25" i="1"/>
  <c r="AS25" i="1"/>
  <c r="AQ25" i="1"/>
  <c r="CE25" i="1"/>
  <c r="BO25" i="1"/>
  <c r="AY25" i="1"/>
  <c r="AZ25" i="1"/>
  <c r="BX25" i="1"/>
  <c r="BB25" i="1"/>
  <c r="CB25" i="1"/>
  <c r="BF25" i="1"/>
  <c r="CF25" i="1"/>
  <c r="BY25" i="1"/>
  <c r="AX25" i="1"/>
  <c r="AO25" i="1"/>
  <c r="CA25" i="1"/>
  <c r="BK25" i="1"/>
  <c r="AU25" i="1"/>
  <c r="BR25" i="1"/>
  <c r="AW25" i="1"/>
  <c r="BA25" i="1"/>
  <c r="BZ25" i="1"/>
  <c r="CJ25" i="1"/>
  <c r="AR25" i="1"/>
  <c r="BG25" i="1"/>
  <c r="CH25" i="1"/>
  <c r="CL25" i="1"/>
  <c r="BP25" i="1"/>
  <c r="CO25" i="1"/>
  <c r="BN25" i="1"/>
  <c r="CQ25" i="1"/>
  <c r="BV25" i="1"/>
  <c r="BD25" i="1"/>
  <c r="CM25" i="1"/>
  <c r="CK25" i="1"/>
  <c r="BM25" i="1"/>
  <c r="AV25" i="1"/>
  <c r="CD25" i="1"/>
  <c r="H27" i="1" l="1"/>
  <c r="G27" i="1" s="1"/>
  <c r="F27" i="1" s="1"/>
  <c r="U28" i="1" s="1"/>
  <c r="F26" i="1"/>
  <c r="U27" i="1" s="1"/>
  <c r="AR26" i="1" l="1"/>
  <c r="CN26" i="1"/>
  <c r="BX26" i="1"/>
  <c r="BH26" i="1"/>
  <c r="CM26" i="1"/>
  <c r="BG26" i="1"/>
  <c r="CE26" i="1"/>
  <c r="BJ26" i="1"/>
  <c r="CO26" i="1"/>
  <c r="BS26" i="1"/>
  <c r="AX26" i="1"/>
  <c r="CQ26" i="1"/>
  <c r="BQ26" i="1"/>
  <c r="CA26" i="1"/>
  <c r="BF26" i="1"/>
  <c r="BU26" i="1"/>
  <c r="BA26" i="1"/>
  <c r="CB26" i="1"/>
  <c r="BR26" i="1"/>
  <c r="BO26" i="1"/>
  <c r="BY26" i="1"/>
  <c r="BK26" i="1"/>
  <c r="AQ26" i="1"/>
  <c r="CJ26" i="1"/>
  <c r="BT26" i="1"/>
  <c r="BD26" i="1"/>
  <c r="CH26" i="1"/>
  <c r="AW26" i="1"/>
  <c r="BZ26" i="1"/>
  <c r="BE26" i="1"/>
  <c r="CI26" i="1"/>
  <c r="BN26" i="1"/>
  <c r="CC26" i="1"/>
  <c r="BV26" i="1"/>
  <c r="AU26" i="1"/>
  <c r="CD26" i="1"/>
  <c r="BM26" i="1"/>
  <c r="BL26" i="1"/>
  <c r="BB26" i="1"/>
  <c r="AS26" i="1"/>
  <c r="CF26" i="1"/>
  <c r="BP26" i="1"/>
  <c r="AZ26" i="1"/>
  <c r="BW26" i="1"/>
  <c r="CP26" i="1"/>
  <c r="AY26" i="1"/>
  <c r="BI26" i="1"/>
  <c r="CG26" i="1"/>
  <c r="AP26" i="1"/>
  <c r="AV26" i="1"/>
  <c r="CK26" i="1"/>
  <c r="AT26" i="1"/>
  <c r="BC26" i="1"/>
  <c r="CL26" i="1"/>
  <c r="AO26" i="1"/>
  <c r="AO27" i="1" s="1"/>
  <c r="B24" i="3" s="1"/>
  <c r="E27" i="1"/>
  <c r="AP27" i="1" s="1"/>
  <c r="CD27" i="1"/>
  <c r="BN27" i="1"/>
  <c r="AX27" i="1"/>
  <c r="CB27" i="1"/>
  <c r="BA27" i="1"/>
  <c r="CE27" i="1"/>
  <c r="BI27" i="1"/>
  <c r="CI27" i="1"/>
  <c r="BM27" i="1"/>
  <c r="BL27" i="1"/>
  <c r="CF27" i="1"/>
  <c r="CQ27" i="1"/>
  <c r="BU27" i="1"/>
  <c r="CM27" i="1"/>
  <c r="BX27" i="1"/>
  <c r="BP27" i="1"/>
  <c r="AQ27" i="1"/>
  <c r="BG27" i="1"/>
  <c r="CN27" i="1"/>
  <c r="AU27" i="1"/>
  <c r="AR27" i="1"/>
  <c r="CP27" i="1"/>
  <c r="BZ27" i="1"/>
  <c r="BJ27" i="1"/>
  <c r="AT27" i="1"/>
  <c r="BW27" i="1"/>
  <c r="AV27" i="1"/>
  <c r="BY27" i="1"/>
  <c r="BD27" i="1"/>
  <c r="CC27" i="1"/>
  <c r="BH27" i="1"/>
  <c r="CK27" i="1"/>
  <c r="BK27" i="1"/>
  <c r="BF27" i="1"/>
  <c r="AY27" i="1"/>
  <c r="CA27" i="1"/>
  <c r="CH27" i="1"/>
  <c r="CG27" i="1"/>
  <c r="BO27" i="1"/>
  <c r="AW27" i="1"/>
  <c r="BE27" i="1"/>
  <c r="AS27" i="1"/>
  <c r="CL27" i="1"/>
  <c r="BV27" i="1"/>
  <c r="BQ27" i="1"/>
  <c r="CO27" i="1"/>
  <c r="BT27" i="1"/>
  <c r="BC27" i="1"/>
  <c r="AZ27" i="1"/>
  <c r="BR27" i="1"/>
  <c r="BB27" i="1"/>
  <c r="CJ27" i="1"/>
  <c r="BS27" i="1"/>
  <c r="H28" i="1" l="1"/>
  <c r="G28" i="1" s="1"/>
  <c r="E28" i="1" s="1"/>
  <c r="AP28" i="1"/>
  <c r="B25" i="3" s="1"/>
  <c r="H29" i="1" l="1"/>
  <c r="G29" i="1" s="1"/>
  <c r="F29" i="1" s="1"/>
  <c r="U30" i="1" s="1"/>
  <c r="F28" i="1"/>
  <c r="U29" i="1" s="1"/>
  <c r="AQ28" i="1" l="1"/>
  <c r="AQ29" i="1" s="1"/>
  <c r="B26" i="3" s="1"/>
  <c r="CO28" i="1"/>
  <c r="BY28" i="1"/>
  <c r="BI28" i="1"/>
  <c r="CQ28" i="1"/>
  <c r="BV28" i="1"/>
  <c r="AU28" i="1"/>
  <c r="BX28" i="1"/>
  <c r="BC28" i="1"/>
  <c r="CB28" i="1"/>
  <c r="BG28" i="1"/>
  <c r="CJ28" i="1"/>
  <c r="BJ28" i="1"/>
  <c r="BT28" i="1"/>
  <c r="BO28" i="1"/>
  <c r="AY28" i="1"/>
  <c r="BQ28" i="1"/>
  <c r="CI28" i="1"/>
  <c r="BR28" i="1"/>
  <c r="BD28" i="1"/>
  <c r="BL28" i="1"/>
  <c r="AS28" i="1"/>
  <c r="CK28" i="1"/>
  <c r="BU28" i="1"/>
  <c r="BE28" i="1"/>
  <c r="CL28" i="1"/>
  <c r="BK28" i="1"/>
  <c r="CN28" i="1"/>
  <c r="BS28" i="1"/>
  <c r="AX28" i="1"/>
  <c r="BW28" i="1"/>
  <c r="BB28" i="1"/>
  <c r="BZ28" i="1"/>
  <c r="BA28" i="1"/>
  <c r="BN28" i="1"/>
  <c r="AV28" i="1"/>
  <c r="CP28" i="1"/>
  <c r="AR28" i="1"/>
  <c r="CG28" i="1"/>
  <c r="CF28" i="1"/>
  <c r="BF28" i="1"/>
  <c r="CM28" i="1"/>
  <c r="AT28" i="1"/>
  <c r="CC28" i="1"/>
  <c r="BM28" i="1"/>
  <c r="AW28" i="1"/>
  <c r="CA28" i="1"/>
  <c r="AZ28" i="1"/>
  <c r="CD28" i="1"/>
  <c r="BH28" i="1"/>
  <c r="CH28" i="1"/>
  <c r="CE28" i="1"/>
  <c r="BP28" i="1"/>
  <c r="E29" i="1"/>
  <c r="AR29" i="1" s="1"/>
  <c r="AR30" i="1" s="1"/>
  <c r="B27" i="3" s="1"/>
  <c r="CC29" i="1"/>
  <c r="BM29" i="1"/>
  <c r="AW29" i="1"/>
  <c r="CA29" i="1"/>
  <c r="BF29" i="1"/>
  <c r="CI29" i="1"/>
  <c r="BN29" i="1"/>
  <c r="CM29" i="1"/>
  <c r="BR29" i="1"/>
  <c r="AV29" i="1"/>
  <c r="CJ29" i="1"/>
  <c r="BJ29" i="1"/>
  <c r="AU29" i="1"/>
  <c r="CB29" i="1"/>
  <c r="AT29" i="1"/>
  <c r="CG29" i="1"/>
  <c r="BA29" i="1"/>
  <c r="BK29" i="1"/>
  <c r="AX29" i="1"/>
  <c r="AY29" i="1"/>
  <c r="CO29" i="1"/>
  <c r="BY29" i="1"/>
  <c r="BI29" i="1"/>
  <c r="CQ29" i="1"/>
  <c r="BV29" i="1"/>
  <c r="AZ29" i="1"/>
  <c r="CD29" i="1"/>
  <c r="BH29" i="1"/>
  <c r="CH29" i="1"/>
  <c r="BL29" i="1"/>
  <c r="CP29" i="1"/>
  <c r="BO29" i="1"/>
  <c r="BZ29" i="1"/>
  <c r="BP29" i="1"/>
  <c r="BC29" i="1"/>
  <c r="BT29" i="1"/>
  <c r="BD29" i="1"/>
  <c r="BQ29" i="1"/>
  <c r="CF29" i="1"/>
  <c r="CN29" i="1"/>
  <c r="BS29" i="1"/>
  <c r="BW29" i="1"/>
  <c r="CE29" i="1"/>
  <c r="AS29" i="1"/>
  <c r="CK29" i="1"/>
  <c r="BU29" i="1"/>
  <c r="BE29" i="1"/>
  <c r="CL29" i="1"/>
  <c r="BX29" i="1"/>
  <c r="BG29" i="1"/>
  <c r="BB29" i="1"/>
  <c r="H30" i="1" l="1"/>
  <c r="G30" i="1" s="1"/>
  <c r="F30" i="1" s="1"/>
  <c r="U31" i="1" s="1"/>
  <c r="E30" i="1" l="1"/>
  <c r="AS30" i="1" s="1"/>
  <c r="AS31" i="1" s="1"/>
  <c r="B28" i="3" s="1"/>
  <c r="BW30" i="1"/>
  <c r="CE30" i="1"/>
  <c r="AX30" i="1"/>
  <c r="BT30" i="1"/>
  <c r="BI30" i="1"/>
  <c r="CA30" i="1"/>
  <c r="CI30" i="1"/>
  <c r="CH30" i="1"/>
  <c r="BH30" i="1"/>
  <c r="BQ30" i="1"/>
  <c r="CL30" i="1"/>
  <c r="AT30" i="1"/>
  <c r="BX30" i="1"/>
  <c r="CN30" i="1"/>
  <c r="BF30" i="1"/>
  <c r="CB30" i="1"/>
  <c r="AW30" i="1"/>
  <c r="BV30" i="1"/>
  <c r="CK30" i="1"/>
  <c r="BG30" i="1"/>
  <c r="CC30" i="1"/>
  <c r="BB30" i="1"/>
  <c r="BJ30" i="1"/>
  <c r="BU30" i="1"/>
  <c r="CD30" i="1"/>
  <c r="CM30" i="1"/>
  <c r="AZ30" i="1"/>
  <c r="BN30" i="1"/>
  <c r="CQ30" i="1"/>
  <c r="BE30" i="1"/>
  <c r="BA30" i="1"/>
  <c r="BP30" i="1"/>
  <c r="BL30" i="1"/>
  <c r="BR30" i="1"/>
  <c r="BZ30" i="1"/>
  <c r="AU30" i="1"/>
  <c r="CJ30" i="1"/>
  <c r="BK30" i="1"/>
  <c r="BY30" i="1"/>
  <c r="BD30" i="1"/>
  <c r="CG30" i="1"/>
  <c r="BM30" i="1"/>
  <c r="CF30" i="1"/>
  <c r="CO30" i="1"/>
  <c r="CP30" i="1"/>
  <c r="BC30" i="1"/>
  <c r="BS30" i="1"/>
  <c r="AV30" i="1"/>
  <c r="AY30" i="1"/>
  <c r="BO30" i="1"/>
  <c r="H31" i="1" l="1"/>
  <c r="G31" i="1" s="1"/>
  <c r="F31" i="1" s="1"/>
  <c r="U32" i="1" s="1"/>
  <c r="E31" i="1" l="1"/>
  <c r="CH31" i="1"/>
  <c r="BR31" i="1"/>
  <c r="BB31" i="1"/>
  <c r="CJ31" i="1"/>
  <c r="BO31" i="1"/>
  <c r="CN31" i="1"/>
  <c r="BS31" i="1"/>
  <c r="AW31" i="1"/>
  <c r="BW31" i="1"/>
  <c r="BA31" i="1"/>
  <c r="CF31" i="1"/>
  <c r="BK31" i="1"/>
  <c r="BF31" i="1"/>
  <c r="BC31" i="1"/>
  <c r="AU31" i="1"/>
  <c r="CD31" i="1"/>
  <c r="BN31" i="1"/>
  <c r="AX31" i="1"/>
  <c r="CE31" i="1"/>
  <c r="BI31" i="1"/>
  <c r="CI31" i="1"/>
  <c r="BM31" i="1"/>
  <c r="CM31" i="1"/>
  <c r="BQ31" i="1"/>
  <c r="AV31" i="1"/>
  <c r="CA31" i="1"/>
  <c r="BE31" i="1"/>
  <c r="CL31" i="1"/>
  <c r="CO31" i="1"/>
  <c r="AY31" i="1"/>
  <c r="CB31" i="1"/>
  <c r="BP31" i="1"/>
  <c r="CP31" i="1"/>
  <c r="BZ31" i="1"/>
  <c r="BJ31" i="1"/>
  <c r="AT31" i="1"/>
  <c r="AT32" i="1" s="1"/>
  <c r="B29" i="3" s="1"/>
  <c r="BY31" i="1"/>
  <c r="BD31" i="1"/>
  <c r="CC31" i="1"/>
  <c r="BH31" i="1"/>
  <c r="CG31" i="1"/>
  <c r="BL31" i="1"/>
  <c r="CQ31" i="1"/>
  <c r="BU31" i="1"/>
  <c r="AZ31" i="1"/>
  <c r="BV31" i="1"/>
  <c r="BT31" i="1"/>
  <c r="BX31" i="1"/>
  <c r="BG31" i="1"/>
  <c r="CK31" i="1"/>
  <c r="H32" i="1" l="1"/>
  <c r="G32" i="1" s="1"/>
  <c r="F32" i="1" s="1"/>
  <c r="U33" i="1" s="1"/>
  <c r="E32" i="1" l="1"/>
  <c r="AU32" i="1" s="1"/>
  <c r="AU33" i="1" s="1"/>
  <c r="B30" i="3" s="1"/>
  <c r="CO32" i="1"/>
  <c r="BW32" i="1"/>
  <c r="BL32" i="1"/>
  <c r="AV32" i="1"/>
  <c r="AZ32" i="1"/>
  <c r="CC32" i="1"/>
  <c r="BE32" i="1"/>
  <c r="CQ32" i="1"/>
  <c r="BT32" i="1"/>
  <c r="CE32" i="1"/>
  <c r="BR32" i="1"/>
  <c r="CB32" i="1"/>
  <c r="CK32" i="1"/>
  <c r="CI32" i="1"/>
  <c r="BH32" i="1"/>
  <c r="BK32" i="1"/>
  <c r="BB32" i="1"/>
  <c r="BV32" i="1"/>
  <c r="AW32" i="1"/>
  <c r="BQ32" i="1"/>
  <c r="BO32" i="1"/>
  <c r="BS32" i="1"/>
  <c r="BY32" i="1"/>
  <c r="AY32" i="1"/>
  <c r="BP32" i="1"/>
  <c r="BZ32" i="1"/>
  <c r="BM32" i="1"/>
  <c r="BN32" i="1"/>
  <c r="BF32" i="1"/>
  <c r="CM32" i="1"/>
  <c r="CF32" i="1"/>
  <c r="BA32" i="1"/>
  <c r="CJ32" i="1"/>
  <c r="CG32" i="1"/>
  <c r="CD32" i="1"/>
  <c r="BD32" i="1"/>
  <c r="BX32" i="1"/>
  <c r="BG32" i="1"/>
  <c r="AX32" i="1"/>
  <c r="BU32" i="1"/>
  <c r="CP32" i="1"/>
  <c r="BI32" i="1"/>
  <c r="CH32" i="1"/>
  <c r="CA32" i="1"/>
  <c r="BC32" i="1"/>
  <c r="CL32" i="1"/>
  <c r="BJ32" i="1"/>
  <c r="CN32" i="1"/>
  <c r="AD16" i="1"/>
  <c r="H33" i="1" l="1"/>
  <c r="G33" i="1" s="1"/>
  <c r="F33" i="1" s="1"/>
  <c r="U34" i="1" s="1"/>
  <c r="E33" i="1" l="1"/>
  <c r="AV33" i="1" s="1"/>
  <c r="AV34" i="1" s="1"/>
  <c r="B31" i="3" s="1"/>
  <c r="CE33" i="1"/>
  <c r="BO33" i="1"/>
  <c r="AY33" i="1"/>
  <c r="BV33" i="1"/>
  <c r="BA33" i="1"/>
  <c r="BZ33" i="1"/>
  <c r="BE33" i="1"/>
  <c r="CD33" i="1"/>
  <c r="BI33" i="1"/>
  <c r="CH33" i="1"/>
  <c r="BM33" i="1"/>
  <c r="BC33" i="1"/>
  <c r="CN33" i="1"/>
  <c r="CQ33" i="1"/>
  <c r="CA33" i="1"/>
  <c r="BK33" i="1"/>
  <c r="CL33" i="1"/>
  <c r="BQ33" i="1"/>
  <c r="CP33" i="1"/>
  <c r="BU33" i="1"/>
  <c r="AZ33" i="1"/>
  <c r="BY33" i="1"/>
  <c r="BD33" i="1"/>
  <c r="CC33" i="1"/>
  <c r="BH33" i="1"/>
  <c r="BL33" i="1"/>
  <c r="CO33" i="1"/>
  <c r="AX33" i="1"/>
  <c r="BB33" i="1"/>
  <c r="BS33" i="1"/>
  <c r="CB33" i="1"/>
  <c r="CF33" i="1"/>
  <c r="CJ33" i="1"/>
  <c r="BR33" i="1"/>
  <c r="CM33" i="1"/>
  <c r="BW33" i="1"/>
  <c r="BG33" i="1"/>
  <c r="CG33" i="1"/>
  <c r="CK33" i="1"/>
  <c r="BP33" i="1"/>
  <c r="BT33" i="1"/>
  <c r="BX33" i="1"/>
  <c r="CI33" i="1"/>
  <c r="BF33" i="1"/>
  <c r="BJ33" i="1"/>
  <c r="BN33" i="1"/>
  <c r="AW33" i="1"/>
  <c r="H34" i="1" l="1"/>
  <c r="G34" i="1" s="1"/>
  <c r="F34" i="1" s="1"/>
  <c r="U35" i="1" s="1"/>
  <c r="E34" i="1" l="1"/>
  <c r="AW34" i="1" s="1"/>
  <c r="AW35" i="1" s="1"/>
  <c r="B32" i="3" s="1"/>
  <c r="CG34" i="1"/>
  <c r="BQ34" i="1"/>
  <c r="BA34" i="1"/>
  <c r="CE34" i="1"/>
  <c r="BO34" i="1"/>
  <c r="AY34" i="1"/>
  <c r="BL34" i="1"/>
  <c r="BZ34" i="1"/>
  <c r="CN34" i="1"/>
  <c r="BH34" i="1"/>
  <c r="BV34" i="1"/>
  <c r="CA34" i="1"/>
  <c r="BD34" i="1"/>
  <c r="CF34" i="1"/>
  <c r="BN34" i="1"/>
  <c r="BI34" i="1"/>
  <c r="CB34" i="1"/>
  <c r="BJ34" i="1"/>
  <c r="BF34" i="1"/>
  <c r="CK34" i="1"/>
  <c r="BS34" i="1"/>
  <c r="CD34" i="1"/>
  <c r="CC34" i="1"/>
  <c r="BM34" i="1"/>
  <c r="CQ34" i="1"/>
  <c r="BK34" i="1"/>
  <c r="CJ34" i="1"/>
  <c r="BR34" i="1"/>
  <c r="AZ34" i="1"/>
  <c r="BW34" i="1"/>
  <c r="BX34" i="1"/>
  <c r="BE34" i="1"/>
  <c r="BT34" i="1"/>
  <c r="BB34" i="1"/>
  <c r="AX34" i="1"/>
  <c r="CO34" i="1"/>
  <c r="BY34" i="1"/>
  <c r="CM34" i="1"/>
  <c r="BG34" i="1"/>
  <c r="CP34" i="1"/>
  <c r="CL34" i="1"/>
  <c r="BU34" i="1"/>
  <c r="CI34" i="1"/>
  <c r="BC34" i="1"/>
  <c r="CH34" i="1"/>
  <c r="BP34" i="1"/>
  <c r="H35" i="1" l="1"/>
  <c r="G35" i="1" s="1"/>
  <c r="F35" i="1" s="1"/>
  <c r="U36" i="1" s="1"/>
  <c r="E35" i="1" l="1"/>
  <c r="AX35" i="1" s="1"/>
  <c r="AX36" i="1" s="1"/>
  <c r="B33" i="3" s="1"/>
  <c r="CG35" i="1"/>
  <c r="BQ35" i="1"/>
  <c r="BA35" i="1"/>
  <c r="BZ35" i="1"/>
  <c r="BD35" i="1"/>
  <c r="CB35" i="1"/>
  <c r="BG35" i="1"/>
  <c r="BS35" i="1"/>
  <c r="BP35" i="1"/>
  <c r="BN35" i="1"/>
  <c r="BV35" i="1"/>
  <c r="CC35" i="1"/>
  <c r="BM35" i="1"/>
  <c r="BT35" i="1"/>
  <c r="AY35" i="1"/>
  <c r="BW35" i="1"/>
  <c r="BB35" i="1"/>
  <c r="BF35" i="1"/>
  <c r="BC35" i="1"/>
  <c r="BK35" i="1"/>
  <c r="BY35" i="1"/>
  <c r="CJ35" i="1"/>
  <c r="BO35" i="1"/>
  <c r="CM35" i="1"/>
  <c r="CL35" i="1"/>
  <c r="CQ35" i="1"/>
  <c r="BU35" i="1"/>
  <c r="BJ35" i="1"/>
  <c r="BL35" i="1"/>
  <c r="CA35" i="1"/>
  <c r="CF35" i="1"/>
  <c r="CP35" i="1"/>
  <c r="BH35" i="1"/>
  <c r="BI35" i="1"/>
  <c r="BR35" i="1"/>
  <c r="CI35" i="1"/>
  <c r="AZ35" i="1"/>
  <c r="CK35" i="1"/>
  <c r="CE35" i="1"/>
  <c r="CH35" i="1"/>
  <c r="CD35" i="1"/>
  <c r="CO35" i="1"/>
  <c r="CN35" i="1"/>
  <c r="BE35" i="1"/>
  <c r="BX35" i="1"/>
  <c r="H36" i="1" l="1"/>
  <c r="G36" i="1" s="1"/>
  <c r="F36" i="1" s="1"/>
  <c r="U37" i="1" s="1"/>
  <c r="E36" i="1" l="1"/>
  <c r="AY36" i="1" s="1"/>
  <c r="AY37" i="1" s="1"/>
  <c r="B34" i="3" s="1"/>
  <c r="CF36" i="1"/>
  <c r="BP36" i="1"/>
  <c r="AZ36" i="1"/>
  <c r="BW36" i="1"/>
  <c r="BB36" i="1"/>
  <c r="BZ36" i="1"/>
  <c r="BE36" i="1"/>
  <c r="BF36" i="1"/>
  <c r="BC36" i="1"/>
  <c r="BK36" i="1"/>
  <c r="BS36" i="1"/>
  <c r="BR36" i="1"/>
  <c r="CI36" i="1"/>
  <c r="CQ36" i="1"/>
  <c r="BI36" i="1"/>
  <c r="BX36" i="1"/>
  <c r="CK36" i="1"/>
  <c r="BY36" i="1"/>
  <c r="CB36" i="1"/>
  <c r="BL36" i="1"/>
  <c r="CM36" i="1"/>
  <c r="CP36" i="1"/>
  <c r="BU36" i="1"/>
  <c r="CL36" i="1"/>
  <c r="BA36" i="1"/>
  <c r="BH36" i="1"/>
  <c r="BM36" i="1"/>
  <c r="CA36" i="1"/>
  <c r="CG36" i="1"/>
  <c r="CJ36" i="1"/>
  <c r="BG36" i="1"/>
  <c r="BJ36" i="1"/>
  <c r="BN36" i="1"/>
  <c r="CD36" i="1"/>
  <c r="CN36" i="1"/>
  <c r="CH36" i="1"/>
  <c r="BO36" i="1"/>
  <c r="CO36" i="1"/>
  <c r="BT36" i="1"/>
  <c r="BD36" i="1"/>
  <c r="CC36" i="1"/>
  <c r="CE36" i="1"/>
  <c r="BQ36" i="1"/>
  <c r="BV36" i="1"/>
  <c r="H37" i="1" l="1"/>
  <c r="G37" i="1" s="1"/>
  <c r="F37" i="1" s="1"/>
  <c r="U38" i="1" s="1"/>
  <c r="E37" i="1" l="1"/>
  <c r="AZ37" i="1" s="1"/>
  <c r="AZ38" i="1" s="1"/>
  <c r="B35" i="3" s="1"/>
  <c r="CF37" i="1"/>
  <c r="BP37" i="1"/>
  <c r="CQ37" i="1"/>
  <c r="BV37" i="1"/>
  <c r="BA37" i="1"/>
  <c r="BY37" i="1"/>
  <c r="BC37" i="1"/>
  <c r="BE37" i="1"/>
  <c r="BB37" i="1"/>
  <c r="BJ37" i="1"/>
  <c r="BG37" i="1"/>
  <c r="CB37" i="1"/>
  <c r="BL37" i="1"/>
  <c r="CL37" i="1"/>
  <c r="CO37" i="1"/>
  <c r="BS37" i="1"/>
  <c r="CK37" i="1"/>
  <c r="CH37" i="1"/>
  <c r="CP37" i="1"/>
  <c r="CM37" i="1"/>
  <c r="BX37" i="1"/>
  <c r="CG37" i="1"/>
  <c r="CI37" i="1"/>
  <c r="BN37" i="1"/>
  <c r="BW37" i="1"/>
  <c r="CC37" i="1"/>
  <c r="CD37" i="1"/>
  <c r="BR37" i="1"/>
  <c r="BQ37" i="1"/>
  <c r="CE37" i="1"/>
  <c r="BT37" i="1"/>
  <c r="BD37" i="1"/>
  <c r="CA37" i="1"/>
  <c r="BF37" i="1"/>
  <c r="BI37" i="1"/>
  <c r="BM37" i="1"/>
  <c r="BU37" i="1"/>
  <c r="CN37" i="1"/>
  <c r="BH37" i="1"/>
  <c r="BK37" i="1"/>
  <c r="BZ37" i="1"/>
  <c r="CJ37" i="1"/>
  <c r="BO37" i="1"/>
  <c r="H38" i="1" l="1"/>
  <c r="G38" i="1" s="1"/>
  <c r="F38" i="1" s="1"/>
  <c r="U39" i="1" s="1"/>
  <c r="E38" i="1" l="1"/>
  <c r="BA38" i="1" s="1"/>
  <c r="BA39" i="1" s="1"/>
  <c r="B36" i="3" s="1"/>
  <c r="CC38" i="1"/>
  <c r="BM38" i="1"/>
  <c r="CL38" i="1"/>
  <c r="BP38" i="1"/>
  <c r="CI38" i="1"/>
  <c r="BN38" i="1"/>
  <c r="BZ38" i="1"/>
  <c r="BW38" i="1"/>
  <c r="CE38" i="1"/>
  <c r="CB38" i="1"/>
  <c r="BQ38" i="1"/>
  <c r="CH38" i="1"/>
  <c r="CO38" i="1"/>
  <c r="BY38" i="1"/>
  <c r="BI38" i="1"/>
  <c r="CF38" i="1"/>
  <c r="BK38" i="1"/>
  <c r="CD38" i="1"/>
  <c r="BH38" i="1"/>
  <c r="BO38" i="1"/>
  <c r="BL38" i="1"/>
  <c r="BT38" i="1"/>
  <c r="BR38" i="1"/>
  <c r="BU38" i="1"/>
  <c r="BE38" i="1"/>
  <c r="CA38" i="1"/>
  <c r="BF38" i="1"/>
  <c r="BC38" i="1"/>
  <c r="BD38" i="1"/>
  <c r="BB38" i="1"/>
  <c r="BJ38" i="1"/>
  <c r="CG38" i="1"/>
  <c r="BV38" i="1"/>
  <c r="CJ38" i="1"/>
  <c r="CM38" i="1"/>
  <c r="CK38" i="1"/>
  <c r="BX38" i="1"/>
  <c r="BG38" i="1"/>
  <c r="CQ38" i="1"/>
  <c r="CN38" i="1"/>
  <c r="BS38" i="1"/>
  <c r="CP38" i="1"/>
  <c r="H39" i="1" l="1"/>
  <c r="G39" i="1" s="1"/>
  <c r="F39" i="1" s="1"/>
  <c r="U40" i="1" s="1"/>
  <c r="E39" i="1" l="1"/>
  <c r="BB39" i="1" s="1"/>
  <c r="BB40" i="1" s="1"/>
  <c r="B37" i="3" s="1"/>
  <c r="CE39" i="1"/>
  <c r="BO39" i="1"/>
  <c r="CL39" i="1"/>
  <c r="BQ39" i="1"/>
  <c r="CJ39" i="1"/>
  <c r="BN39" i="1"/>
  <c r="BZ39" i="1"/>
  <c r="BX39" i="1"/>
  <c r="BU39" i="1"/>
  <c r="BR39" i="1"/>
  <c r="BM39" i="1"/>
  <c r="BH39" i="1"/>
  <c r="CM39" i="1"/>
  <c r="CB39" i="1"/>
  <c r="BY39" i="1"/>
  <c r="BE39" i="1"/>
  <c r="CH39" i="1"/>
  <c r="CQ39" i="1"/>
  <c r="CA39" i="1"/>
  <c r="BK39" i="1"/>
  <c r="CG39" i="1"/>
  <c r="BL39" i="1"/>
  <c r="CD39" i="1"/>
  <c r="BI39" i="1"/>
  <c r="BP39" i="1"/>
  <c r="BJ39" i="1"/>
  <c r="BW39" i="1"/>
  <c r="BF39" i="1"/>
  <c r="BD39" i="1"/>
  <c r="CP39" i="1"/>
  <c r="CI39" i="1"/>
  <c r="BC39" i="1"/>
  <c r="CO39" i="1"/>
  <c r="CK39" i="1"/>
  <c r="CC39" i="1"/>
  <c r="BG39" i="1"/>
  <c r="CN39" i="1"/>
  <c r="BS39" i="1"/>
  <c r="BV39" i="1"/>
  <c r="BT39" i="1"/>
  <c r="CF39" i="1"/>
  <c r="H40" i="1" l="1"/>
  <c r="G40" i="1" s="1"/>
  <c r="F40" i="1" s="1"/>
  <c r="U41" i="1" s="1"/>
  <c r="E40" i="1" l="1"/>
  <c r="BC40" i="1" s="1"/>
  <c r="BC41" i="1" s="1"/>
  <c r="B38" i="3" s="1"/>
  <c r="CD40" i="1"/>
  <c r="BN40" i="1"/>
  <c r="CI40" i="1"/>
  <c r="BM40" i="1"/>
  <c r="CF40" i="1"/>
  <c r="BK40" i="1"/>
  <c r="BQ40" i="1"/>
  <c r="BO40" i="1"/>
  <c r="BL40" i="1"/>
  <c r="BI40" i="1"/>
  <c r="CO40" i="1"/>
  <c r="CL40" i="1"/>
  <c r="BF40" i="1"/>
  <c r="BX40" i="1"/>
  <c r="CQ40" i="1"/>
  <c r="BU40" i="1"/>
  <c r="CM40" i="1"/>
  <c r="CJ40" i="1"/>
  <c r="CG40" i="1"/>
  <c r="CP40" i="1"/>
  <c r="BZ40" i="1"/>
  <c r="BJ40" i="1"/>
  <c r="CC40" i="1"/>
  <c r="BH40" i="1"/>
  <c r="CA40" i="1"/>
  <c r="BE40" i="1"/>
  <c r="BG40" i="1"/>
  <c r="BD40" i="1"/>
  <c r="BR40" i="1"/>
  <c r="BP40" i="1"/>
  <c r="BY40" i="1"/>
  <c r="BT40" i="1"/>
  <c r="BV40" i="1"/>
  <c r="CE40" i="1"/>
  <c r="CH40" i="1"/>
  <c r="CN40" i="1"/>
  <c r="BS40" i="1"/>
  <c r="CK40" i="1"/>
  <c r="CB40" i="1"/>
  <c r="BW40" i="1"/>
  <c r="H41" i="1" l="1"/>
  <c r="G41" i="1" s="1"/>
  <c r="F41" i="1" s="1"/>
  <c r="U42" i="1" s="1"/>
  <c r="E41" i="1" l="1"/>
  <c r="BD41" i="1" s="1"/>
  <c r="BD42" i="1" s="1"/>
  <c r="B39" i="3" s="1"/>
  <c r="CD41" i="1"/>
  <c r="BN41" i="1"/>
  <c r="CK41" i="1"/>
  <c r="BP41" i="1"/>
  <c r="CI41" i="1"/>
  <c r="BM41" i="1"/>
  <c r="BT41" i="1"/>
  <c r="BQ41" i="1"/>
  <c r="BO41" i="1"/>
  <c r="BR41" i="1"/>
  <c r="CB41" i="1"/>
  <c r="CP41" i="1"/>
  <c r="BZ41" i="1"/>
  <c r="BJ41" i="1"/>
  <c r="CF41" i="1"/>
  <c r="BK41" i="1"/>
  <c r="CC41" i="1"/>
  <c r="BH41" i="1"/>
  <c r="BI41" i="1"/>
  <c r="BG41" i="1"/>
  <c r="CG41" i="1"/>
  <c r="CQ41" i="1"/>
  <c r="CE41" i="1"/>
  <c r="BL41" i="1"/>
  <c r="CL41" i="1"/>
  <c r="BV41" i="1"/>
  <c r="BF41" i="1"/>
  <c r="CA41" i="1"/>
  <c r="BE41" i="1"/>
  <c r="BX41" i="1"/>
  <c r="CO41" i="1"/>
  <c r="CM41" i="1"/>
  <c r="CJ41" i="1"/>
  <c r="BW41" i="1"/>
  <c r="CH41" i="1"/>
  <c r="BU41" i="1"/>
  <c r="CN41" i="1"/>
  <c r="BS41" i="1"/>
  <c r="BY41" i="1"/>
  <c r="H42" i="1" l="1"/>
  <c r="G42" i="1" s="1"/>
  <c r="F42" i="1" s="1"/>
  <c r="U43" i="1" s="1"/>
  <c r="E42" i="1" l="1"/>
  <c r="BE42" i="1" s="1"/>
  <c r="BE43" i="1" s="1"/>
  <c r="B40" i="3" s="1"/>
  <c r="CK42" i="1"/>
  <c r="BU42" i="1"/>
  <c r="BX42" i="1"/>
  <c r="BG42" i="1"/>
  <c r="BT42" i="1"/>
  <c r="CE42" i="1"/>
  <c r="CM42" i="1"/>
  <c r="BV42" i="1"/>
  <c r="BH42" i="1"/>
  <c r="CI42" i="1"/>
  <c r="BQ42" i="1"/>
  <c r="CB42" i="1"/>
  <c r="BY42" i="1"/>
  <c r="BK42" i="1"/>
  <c r="CL42" i="1"/>
  <c r="BR42" i="1"/>
  <c r="CG42" i="1"/>
  <c r="CN42" i="1"/>
  <c r="BS42" i="1"/>
  <c r="CP42" i="1"/>
  <c r="BN42" i="1"/>
  <c r="BW42" i="1"/>
  <c r="BZ42" i="1"/>
  <c r="BJ42" i="1"/>
  <c r="CQ42" i="1"/>
  <c r="CC42" i="1"/>
  <c r="BO42" i="1"/>
  <c r="CH42" i="1"/>
  <c r="BI42" i="1"/>
  <c r="BM42" i="1"/>
  <c r="CO42" i="1"/>
  <c r="CA42" i="1"/>
  <c r="CJ42" i="1"/>
  <c r="BF42" i="1"/>
  <c r="CF42" i="1"/>
  <c r="CD42" i="1"/>
  <c r="BL42" i="1"/>
  <c r="BP42" i="1"/>
  <c r="H43" i="1" l="1"/>
  <c r="G43" i="1" s="1"/>
  <c r="F43" i="1" s="1"/>
  <c r="U44" i="1" s="1"/>
  <c r="E43" i="1" l="1"/>
  <c r="BF43" i="1" s="1"/>
  <c r="BF44" i="1" s="1"/>
  <c r="B41" i="3" s="1"/>
  <c r="BJ43" i="1"/>
  <c r="BW43" i="1"/>
  <c r="CM43" i="1"/>
  <c r="BK43" i="1"/>
  <c r="BH43" i="1"/>
  <c r="CG43" i="1"/>
  <c r="BY43" i="1"/>
  <c r="BI43" i="1"/>
  <c r="CF43" i="1"/>
  <c r="CI43" i="1"/>
  <c r="BU43" i="1"/>
  <c r="CO43" i="1"/>
  <c r="CE43" i="1"/>
  <c r="CC43" i="1"/>
  <c r="BL43" i="1"/>
  <c r="BZ43" i="1"/>
  <c r="BR43" i="1"/>
  <c r="BG43" i="1"/>
  <c r="CK43" i="1"/>
  <c r="BX43" i="1"/>
  <c r="CB43" i="1"/>
  <c r="CA43" i="1"/>
  <c r="CD43" i="1"/>
  <c r="BN43" i="1"/>
  <c r="CN43" i="1"/>
  <c r="BV43" i="1"/>
  <c r="CL43" i="1"/>
  <c r="BQ43" i="1"/>
  <c r="CQ43" i="1"/>
  <c r="BO43" i="1"/>
  <c r="CP43" i="1"/>
  <c r="BT43" i="1"/>
  <c r="BM43" i="1"/>
  <c r="CH43" i="1"/>
  <c r="BP43" i="1"/>
  <c r="CJ43" i="1"/>
  <c r="BS43" i="1"/>
  <c r="H44" i="1" l="1"/>
  <c r="G44" i="1" s="1"/>
  <c r="E44" i="1" s="1"/>
  <c r="F44" i="1" l="1"/>
  <c r="G3" i="1"/>
  <c r="BG44" i="1" l="1"/>
  <c r="BG45" i="1" s="1"/>
  <c r="B42" i="3" s="1"/>
  <c r="CP44" i="1"/>
  <c r="CP80" i="1" s="1"/>
  <c r="BZ44" i="1"/>
  <c r="BZ64" i="1" s="1"/>
  <c r="BJ44" i="1"/>
  <c r="BJ48" i="1" s="1"/>
  <c r="BX44" i="1"/>
  <c r="BX62" i="1" s="1"/>
  <c r="CK44" i="1"/>
  <c r="CK75" i="1" s="1"/>
  <c r="BI44" i="1"/>
  <c r="BI47" i="1" s="1"/>
  <c r="BU44" i="1"/>
  <c r="BU59" i="1" s="1"/>
  <c r="CA44" i="1"/>
  <c r="CA65" i="1" s="1"/>
  <c r="BY44" i="1"/>
  <c r="BY63" i="1" s="1"/>
  <c r="CM44" i="1"/>
  <c r="CM77" i="1" s="1"/>
  <c r="BN44" i="1"/>
  <c r="BN52" i="1" s="1"/>
  <c r="CB44" i="1"/>
  <c r="CB66" i="1" s="1"/>
  <c r="CF44" i="1"/>
  <c r="CF70" i="1" s="1"/>
  <c r="CL44" i="1"/>
  <c r="CL76" i="1" s="1"/>
  <c r="BV44" i="1"/>
  <c r="BV60" i="1" s="1"/>
  <c r="CN44" i="1"/>
  <c r="CN78" i="1" s="1"/>
  <c r="BS44" i="1"/>
  <c r="BS57" i="1" s="1"/>
  <c r="CE44" i="1"/>
  <c r="CE69" i="1" s="1"/>
  <c r="CQ44" i="1"/>
  <c r="CQ81" i="1" s="1"/>
  <c r="BO44" i="1"/>
  <c r="BO53" i="1" s="1"/>
  <c r="BT44" i="1"/>
  <c r="BT58" i="1" s="1"/>
  <c r="BQ44" i="1"/>
  <c r="BQ55" i="1" s="1"/>
  <c r="CH44" i="1"/>
  <c r="CH72" i="1" s="1"/>
  <c r="BR44" i="1"/>
  <c r="BR56" i="1" s="1"/>
  <c r="CI44" i="1"/>
  <c r="CI73" i="1" s="1"/>
  <c r="BM44" i="1"/>
  <c r="BM51" i="1" s="1"/>
  <c r="BW44" i="1"/>
  <c r="BW61" i="1" s="1"/>
  <c r="CJ44" i="1"/>
  <c r="CJ74" i="1" s="1"/>
  <c r="CO44" i="1"/>
  <c r="CO79" i="1" s="1"/>
  <c r="BL44" i="1"/>
  <c r="BL50" i="1" s="1"/>
  <c r="CD44" i="1"/>
  <c r="CD68" i="1" s="1"/>
  <c r="CC44" i="1"/>
  <c r="CC67" i="1" s="1"/>
  <c r="BH44" i="1"/>
  <c r="BH46" i="1" s="1"/>
  <c r="BP44" i="1"/>
  <c r="BP54" i="1" s="1"/>
  <c r="CG44" i="1"/>
  <c r="CG71" i="1" s="1"/>
  <c r="BK44" i="1"/>
  <c r="BK49" i="1" s="1"/>
  <c r="U45" i="1"/>
  <c r="S20" i="1" s="1"/>
  <c r="B17" i="3" s="1"/>
  <c r="T20" i="1"/>
  <c r="B15" i="3"/>
  <c r="B16" i="3" l="1"/>
  <c r="AH20" i="1"/>
  <c r="G15" i="3"/>
  <c r="U20" i="1"/>
  <c r="G1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Шпаковский Александр Михайлович</author>
  </authors>
  <commentList>
    <comment ref="F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в тело добавляеться?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Шпаковский Александр Михайлович</author>
  </authors>
  <commentList>
    <comment ref="F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в тело добавляеться?</t>
        </r>
      </text>
    </comment>
  </commentList>
</comments>
</file>

<file path=xl/sharedStrings.xml><?xml version="1.0" encoding="utf-8"?>
<sst xmlns="http://schemas.openxmlformats.org/spreadsheetml/2006/main" count="194" uniqueCount="140">
  <si>
    <t>Дата надання</t>
  </si>
  <si>
    <t>строк</t>
  </si>
  <si>
    <t>сума кредиту</t>
  </si>
  <si>
    <t>процентна ставка</t>
  </si>
  <si>
    <t>щомісячна комісія</t>
  </si>
  <si>
    <t>разова комісія</t>
  </si>
  <si>
    <t>дата погашення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</si>
  <si>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</si>
  <si>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</si>
  <si>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</si>
  <si>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</si>
  <si>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>Реальна річна процентна ставка, %</t>
  </si>
  <si>
    <t>Загальна вартість кредиту, грн</t>
  </si>
  <si>
    <t>сума кредиту за договором</t>
  </si>
  <si>
    <t>проценти за користування кредитом</t>
  </si>
  <si>
    <t>платежі за додаткові та супутні послуги</t>
  </si>
  <si>
    <t>банку</t>
  </si>
  <si>
    <t xml:space="preserve">кредитного посередника </t>
  </si>
  <si>
    <t>третіх осіб</t>
  </si>
  <si>
    <t>за обслуговування кредитної заборгованості</t>
  </si>
  <si>
    <t>розрахунково-касове обслуговування</t>
  </si>
  <si>
    <t>комісія за надання кредиту</t>
  </si>
  <si>
    <t>інші послуги банку</t>
  </si>
  <si>
    <t>комісійний збір</t>
  </si>
  <si>
    <t>інша плата за послуги кредитного посередника</t>
  </si>
  <si>
    <t>послуги нотаріуса</t>
  </si>
  <si>
    <t>послуги оцінювача</t>
  </si>
  <si>
    <t>послуги страховика</t>
  </si>
  <si>
    <t>інші послуги третіх осіб</t>
  </si>
  <si>
    <t>Сума заборгованості</t>
  </si>
  <si>
    <t>№ з/п</t>
  </si>
  <si>
    <t>Платіж у місяць</t>
  </si>
  <si>
    <t xml:space="preserve"> </t>
  </si>
  <si>
    <t>так</t>
  </si>
  <si>
    <t>ні</t>
  </si>
  <si>
    <t>знижена ставка на пільговий період</t>
  </si>
  <si>
    <t>да</t>
  </si>
  <si>
    <t>нет</t>
  </si>
  <si>
    <t>вартість застави</t>
  </si>
  <si>
    <t>страхування застави</t>
  </si>
  <si>
    <t>страхування позичальника</t>
  </si>
  <si>
    <t>Загальні витрати</t>
  </si>
  <si>
    <t>сума кредита на руки</t>
  </si>
  <si>
    <t>Процетна ставка</t>
  </si>
  <si>
    <t>Разова комісія</t>
  </si>
  <si>
    <t>Строк</t>
  </si>
  <si>
    <t>Вартість автомобіля, грн</t>
  </si>
  <si>
    <t>Аванс, грн</t>
  </si>
  <si>
    <t>Страхування автомобіля, % від вартості</t>
  </si>
  <si>
    <t>Вхідні дані</t>
  </si>
  <si>
    <t>Витрати на оформлення</t>
  </si>
  <si>
    <t>Оцінка авто, грн</t>
  </si>
  <si>
    <t>Разова комісія, грн</t>
  </si>
  <si>
    <t>Всього витрат</t>
  </si>
  <si>
    <t>Місячній платіж</t>
  </si>
  <si>
    <t>КАСКО, грн</t>
  </si>
  <si>
    <t>Щомісячна комісія</t>
  </si>
  <si>
    <t>Нотаріус, грн (орієнтовно)</t>
  </si>
  <si>
    <t>додати разову комісію в кредит?</t>
  </si>
  <si>
    <t>Сума кредиту на руки, грн</t>
  </si>
  <si>
    <t>Сума кредиту за договором, грн</t>
  </si>
  <si>
    <t>IRR</t>
  </si>
  <si>
    <t>Денна ставка</t>
  </si>
  <si>
    <t>XIRR</t>
  </si>
  <si>
    <t>при досрочном погашении:</t>
  </si>
  <si>
    <t>во 2 месяце</t>
  </si>
  <si>
    <t>в 3 месяце</t>
  </si>
  <si>
    <t>в 4 месяце</t>
  </si>
  <si>
    <t>в 5 месяце</t>
  </si>
  <si>
    <t>в 6 месяце</t>
  </si>
  <si>
    <t>в 7 месяце</t>
  </si>
  <si>
    <t>в 8 месяце</t>
  </si>
  <si>
    <t>в 9 месяце</t>
  </si>
  <si>
    <t>в 10 месяце</t>
  </si>
  <si>
    <t>в 11 месяце</t>
  </si>
  <si>
    <t>в 12 месяце</t>
  </si>
  <si>
    <t>в 13 месяце</t>
  </si>
  <si>
    <t>в 14 месяце</t>
  </si>
  <si>
    <t>в 15 месяце</t>
  </si>
  <si>
    <t>в 16 месяце</t>
  </si>
  <si>
    <t>в 17 месяце</t>
  </si>
  <si>
    <t>в 18 месяце</t>
  </si>
  <si>
    <t>в 19 месяце</t>
  </si>
  <si>
    <t>в 20 месяце</t>
  </si>
  <si>
    <t>в 21 месяце</t>
  </si>
  <si>
    <t>в 22 месяце</t>
  </si>
  <si>
    <t>в 23 месяце</t>
  </si>
  <si>
    <t>в 24 месяце</t>
  </si>
  <si>
    <t>в 25 месяце</t>
  </si>
  <si>
    <t>в 26 месяце</t>
  </si>
  <si>
    <t>в 27 месяце</t>
  </si>
  <si>
    <t>в 28 месяце</t>
  </si>
  <si>
    <t>в 29 месяце</t>
  </si>
  <si>
    <t>в 30 месяце</t>
  </si>
  <si>
    <t>в 31 месяце</t>
  </si>
  <si>
    <t>в 32 месяце</t>
  </si>
  <si>
    <t>в 34 месяце</t>
  </si>
  <si>
    <t>в 35 месяце</t>
  </si>
  <si>
    <t>в 36 месяце</t>
  </si>
  <si>
    <t>в 37 месяце</t>
  </si>
  <si>
    <t>в 38 месяце</t>
  </si>
  <si>
    <t>в 39 месяце</t>
  </si>
  <si>
    <t>в 40 месяце</t>
  </si>
  <si>
    <t>в 41 месяце</t>
  </si>
  <si>
    <t>в 42 месяце</t>
  </si>
  <si>
    <t>в 43 месяце</t>
  </si>
  <si>
    <t>в 44 месяце</t>
  </si>
  <si>
    <t>в 45 месяце</t>
  </si>
  <si>
    <t>в 46 месяце</t>
  </si>
  <si>
    <t>в 47 месяце</t>
  </si>
  <si>
    <t>в 48 месяце</t>
  </si>
  <si>
    <t>в 49 месяце</t>
  </si>
  <si>
    <t>в 50 месяце</t>
  </si>
  <si>
    <t>в 51 месяце</t>
  </si>
  <si>
    <t>в 52 месяце</t>
  </si>
  <si>
    <t>в 53 месяце</t>
  </si>
  <si>
    <t>в 54 месяце</t>
  </si>
  <si>
    <t>в 55 месяце</t>
  </si>
  <si>
    <t>в 56 месяце</t>
  </si>
  <si>
    <t>в 57 месяце</t>
  </si>
  <si>
    <t>в 58 месяце</t>
  </si>
  <si>
    <t>в 59 месяце</t>
  </si>
  <si>
    <t>в 60 месяце</t>
  </si>
  <si>
    <t>в 33 месяце</t>
  </si>
  <si>
    <t>Клієнт бажає оформити страхування життя?</t>
  </si>
  <si>
    <t>Страхування життя позичальника, грн.</t>
  </si>
  <si>
    <t>Вартість нерухомості, грн</t>
  </si>
  <si>
    <t>Страховка нерухомості, грн.</t>
  </si>
  <si>
    <t>під заставу авто</t>
  </si>
  <si>
    <t>під заставу нерухомості</t>
  </si>
  <si>
    <t>мета кредиту:</t>
  </si>
  <si>
    <t>на споживчі цілі</t>
  </si>
  <si>
    <t>Страхування нерухомості, % від вартості</t>
  </si>
  <si>
    <t>Оцінка нерухомості, грн</t>
  </si>
  <si>
    <t>Загальні витрати по кредиту, грн.</t>
  </si>
  <si>
    <t>Загальна вартість кредиту, грн.</t>
  </si>
  <si>
    <t>Страхування життя позичальника*</t>
  </si>
  <si>
    <t>*- додається до суми кредиту</t>
  </si>
  <si>
    <t>-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</si>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</sst>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₽&quot;;[Red]\-#,##0.00\ &quot;₽&quot;"/>
    <numFmt numFmtId="165" formatCode="#,##0.00_ ;[Red]\-#,##0.00\ "/>
    <numFmt numFmtId="166" formatCode="_-* #,##0.0000000000_-;\-* #,##0.0000000000_-;_-* &quot;-&quot;??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theme="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i/>
      <sz val="10"/>
      <color theme="0"/>
      <name val="Calibri"/>
      <family val="2"/>
      <charset val="204"/>
      <scheme val="minor"/>
    </font>
    <font>
      <b/>
      <i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6">
    <xf numFmtId="0" fontId="0" fillId="0" borderId="0" xfId="0"/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0" fontId="0" fillId="0" borderId="0" xfId="0" applyNumberFormat="1"/>
    <xf numFmtId="4" fontId="3" fillId="0" borderId="0" xfId="0" applyNumberFormat="1" applyFont="1"/>
    <xf numFmtId="0" fontId="3" fillId="0" borderId="0" xfId="0" applyFont="1"/>
    <xf numFmtId="14" fontId="0" fillId="0" borderId="0" xfId="0" applyNumberFormat="1" applyAlignment="1">
      <alignment horizontal="center"/>
    </xf>
    <xf numFmtId="4" fontId="2" fillId="0" borderId="0" xfId="0" applyNumberFormat="1" applyFont="1"/>
    <xf numFmtId="0" fontId="1" fillId="0" borderId="0" xfId="0" applyFon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9" fontId="0" fillId="0" borderId="0" xfId="0" applyNumberFormat="1" applyFill="1" applyProtection="1">
      <protection locked="0"/>
    </xf>
    <xf numFmtId="9" fontId="0" fillId="0" borderId="0" xfId="0" applyNumberFormat="1" applyProtection="1">
      <protection locked="0"/>
    </xf>
    <xf numFmtId="165" fontId="7" fillId="3" borderId="0" xfId="0" applyNumberFormat="1" applyFont="1" applyFill="1" applyProtection="1">
      <protection locked="0"/>
    </xf>
    <xf numFmtId="164" fontId="6" fillId="2" borderId="0" xfId="0" applyNumberFormat="1" applyFont="1" applyFill="1" applyAlignment="1" applyProtection="1">
      <alignment horizontal="center" vertic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10" fontId="2" fillId="0" borderId="0" xfId="0" applyNumberFormat="1" applyFont="1" applyFill="1"/>
    <xf numFmtId="14" fontId="10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10" fontId="10" fillId="0" borderId="0" xfId="0" applyNumberFormat="1" applyFo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/>
    <xf numFmtId="10" fontId="9" fillId="0" borderId="0" xfId="0" applyNumberFormat="1" applyFont="1" applyFill="1"/>
    <xf numFmtId="0" fontId="3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3" fontId="10" fillId="0" borderId="0" xfId="0" applyNumberFormat="1" applyFont="1" applyProtection="1">
      <protection locked="0"/>
    </xf>
    <xf numFmtId="14" fontId="10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3" fontId="10" fillId="0" borderId="0" xfId="0" applyNumberFormat="1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0" fillId="0" borderId="6" xfId="0" applyBorder="1"/>
    <xf numFmtId="10" fontId="12" fillId="0" borderId="6" xfId="0" applyNumberFormat="1" applyFont="1" applyBorder="1" applyAlignment="1">
      <alignment horizontal="right" vertical="center"/>
    </xf>
    <xf numFmtId="0" fontId="9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0" borderId="1" xfId="0" applyFont="1" applyBorder="1" applyAlignment="1">
      <alignment horizontal="center" vertical="center" wrapText="1"/>
    </xf>
    <xf numFmtId="0" fontId="14" fillId="4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16" fillId="4" borderId="0" xfId="0" applyNumberFormat="1" applyFont="1" applyFill="1" applyProtection="1">
      <protection hidden="1"/>
    </xf>
    <xf numFmtId="0" fontId="6" fillId="0" borderId="0" xfId="0" applyFont="1" applyAlignment="1">
      <alignment horizontal="right"/>
    </xf>
    <xf numFmtId="0" fontId="7" fillId="4" borderId="0" xfId="0" applyFont="1" applyFill="1" applyAlignment="1" applyProtection="1">
      <alignment horizontal="right"/>
      <protection hidden="1"/>
    </xf>
    <xf numFmtId="166" fontId="0" fillId="0" borderId="0" xfId="1" applyNumberFormat="1" applyFont="1"/>
    <xf numFmtId="10" fontId="2" fillId="0" borderId="0" xfId="2" applyNumberFormat="1" applyFont="1"/>
    <xf numFmtId="0" fontId="0" fillId="6" borderId="0" xfId="0" applyFill="1" applyAlignment="1">
      <alignment horizontal="center" vertical="center"/>
    </xf>
    <xf numFmtId="0" fontId="0" fillId="0" borderId="0" xfId="0" applyProtection="1">
      <protection hidden="1"/>
    </xf>
    <xf numFmtId="10" fontId="6" fillId="0" borderId="0" xfId="0" applyNumberFormat="1" applyFont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10" fontId="6" fillId="2" borderId="0" xfId="0" applyNumberFormat="1" applyFont="1" applyFill="1" applyAlignment="1" applyProtection="1">
      <alignment horizontal="center" vertical="center"/>
      <protection hidden="1"/>
    </xf>
    <xf numFmtId="0" fontId="6" fillId="7" borderId="0" xfId="0" applyFont="1" applyFill="1" applyProtection="1"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14" fillId="4" borderId="0" xfId="0" applyFont="1" applyFill="1" applyAlignment="1" applyProtection="1">
      <alignment vertical="center"/>
      <protection hidden="1"/>
    </xf>
    <xf numFmtId="10" fontId="14" fillId="4" borderId="0" xfId="0" applyNumberFormat="1" applyFont="1" applyFill="1" applyAlignment="1" applyProtection="1">
      <alignment horizontal="center" vertical="center"/>
      <protection hidden="1"/>
    </xf>
    <xf numFmtId="4" fontId="14" fillId="4" borderId="0" xfId="0" applyNumberFormat="1" applyFont="1" applyFill="1" applyAlignment="1" applyProtection="1">
      <alignment vertical="center"/>
      <protection hidden="1"/>
    </xf>
    <xf numFmtId="4" fontId="14" fillId="2" borderId="0" xfId="0" applyNumberFormat="1" applyFont="1" applyFill="1" applyAlignment="1" applyProtection="1">
      <alignment vertical="center"/>
      <protection locked="0" hidden="1"/>
    </xf>
    <xf numFmtId="0" fontId="13" fillId="4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4" fontId="5" fillId="3" borderId="0" xfId="0" applyNumberFormat="1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locked="0" hidden="1"/>
    </xf>
    <xf numFmtId="10" fontId="14" fillId="2" borderId="0" xfId="0" applyNumberFormat="1" applyFont="1" applyFill="1" applyAlignment="1" applyProtection="1">
      <alignment vertical="center"/>
      <protection locked="0" hidden="1"/>
    </xf>
    <xf numFmtId="0" fontId="0" fillId="0" borderId="0" xfId="0" applyBorder="1"/>
    <xf numFmtId="10" fontId="12" fillId="0" borderId="0" xfId="0" applyNumberFormat="1" applyFont="1" applyBorder="1" applyAlignment="1">
      <alignment horizontal="right" vertical="center"/>
    </xf>
    <xf numFmtId="10" fontId="6" fillId="4" borderId="0" xfId="0" applyNumberFormat="1" applyFont="1" applyFill="1" applyAlignment="1">
      <alignment horizontal="center" vertical="center"/>
    </xf>
    <xf numFmtId="0" fontId="0" fillId="4" borderId="0" xfId="0" applyFill="1"/>
    <xf numFmtId="4" fontId="6" fillId="4" borderId="0" xfId="0" applyNumberFormat="1" applyFont="1" applyFill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Alignment="1" applyProtection="1">
      <alignment horizontal="center" vertical="center"/>
      <protection locked="0" hidden="1"/>
    </xf>
    <xf numFmtId="0" fontId="0" fillId="6" borderId="0" xfId="0" applyFill="1"/>
    <xf numFmtId="4" fontId="14" fillId="4" borderId="0" xfId="0" applyNumberFormat="1" applyFont="1" applyFill="1" applyAlignment="1" applyProtection="1">
      <alignment vertical="center" wrapText="1" shrinkToFit="1"/>
      <protection hidden="1"/>
    </xf>
    <xf numFmtId="10" fontId="14" fillId="0" borderId="0" xfId="0" applyNumberFormat="1" applyFont="1" applyFill="1" applyAlignment="1" applyProtection="1">
      <alignment vertical="center"/>
      <protection hidden="1"/>
    </xf>
    <xf numFmtId="0" fontId="20" fillId="4" borderId="0" xfId="0" applyFont="1" applyFill="1" applyAlignment="1" applyProtection="1">
      <alignment vertical="center"/>
      <protection hidden="1"/>
    </xf>
    <xf numFmtId="4" fontId="20" fillId="4" borderId="0" xfId="0" applyNumberFormat="1" applyFont="1" applyFill="1" applyAlignment="1" applyProtection="1">
      <alignment vertical="center"/>
      <protection hidden="1"/>
    </xf>
    <xf numFmtId="10" fontId="20" fillId="4" borderId="0" xfId="0" applyNumberFormat="1" applyFont="1" applyFill="1" applyAlignment="1" applyProtection="1">
      <alignment vertical="center"/>
      <protection locked="0" hidden="1"/>
    </xf>
    <xf numFmtId="10" fontId="20" fillId="4" borderId="0" xfId="0" applyNumberFormat="1" applyFont="1" applyFill="1" applyAlignment="1" applyProtection="1">
      <alignment vertical="center"/>
      <protection hidden="1"/>
    </xf>
    <xf numFmtId="10" fontId="14" fillId="4" borderId="0" xfId="0" applyNumberFormat="1" applyFont="1" applyFill="1" applyAlignment="1" applyProtection="1">
      <alignment vertical="center"/>
      <protection hidden="1"/>
    </xf>
    <xf numFmtId="0" fontId="21" fillId="4" borderId="0" xfId="0" applyFont="1" applyFill="1" applyAlignment="1" applyProtection="1">
      <alignment vertical="center"/>
      <protection hidden="1"/>
    </xf>
    <xf numFmtId="0" fontId="22" fillId="4" borderId="0" xfId="0" applyFont="1" applyFill="1" applyAlignment="1" applyProtection="1">
      <alignment horizontal="center" vertical="center"/>
      <protection locked="0" hidden="1"/>
    </xf>
    <xf numFmtId="4" fontId="20" fillId="4" borderId="0" xfId="0" applyNumberFormat="1" applyFont="1" applyFill="1" applyAlignment="1" applyProtection="1">
      <alignment vertical="center"/>
      <protection locked="0" hidden="1"/>
    </xf>
    <xf numFmtId="3" fontId="12" fillId="0" borderId="0" xfId="0" applyNumberFormat="1" applyFont="1" applyFill="1" applyBorder="1" applyAlignment="1">
      <alignment horizontal="right" vertical="center"/>
    </xf>
    <xf numFmtId="0" fontId="9" fillId="3" borderId="0" xfId="0" applyFont="1" applyFill="1" applyAlignment="1" applyProtection="1">
      <alignment horizontal="center"/>
      <protection hidden="1"/>
    </xf>
    <xf numFmtId="0" fontId="17" fillId="4" borderId="0" xfId="0" applyFont="1" applyFill="1" applyAlignment="1" applyProtection="1">
      <alignment horizontal="center" wrapText="1"/>
      <protection hidden="1"/>
    </xf>
    <xf numFmtId="0" fontId="18" fillId="2" borderId="0" xfId="0" applyFont="1" applyFill="1" applyAlignment="1" applyProtection="1">
      <alignment horizontal="left" vertical="center"/>
      <protection locked="0" hidden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E7E6E6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розрахунки!$A$19</c:f>
              <c:strCache>
                <c:ptCount val="1"/>
                <c:pt idx="0">
                  <c:v>при досрочном погашении: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val>
            <c:numRef>
              <c:f>(розрахунки!$B$15,розрахунки!$B$20:$B$49,розрахунки!$D$20:$D$48)</c:f>
              <c:numCache>
                <c:formatCode>0.00%</c:formatCode>
                <c:ptCount val="60"/>
                <c:pt idx="0">
                  <c:v>0.31712624713180304</c:v>
                </c:pt>
                <c:pt idx="1">
                  <c:v>0.31712624713180304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DE-4057-A7BF-7C393102F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51420719"/>
        <c:axId val="1251417807"/>
      </c:lineChart>
      <c:catAx>
        <c:axId val="12514207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251417807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1251417807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251420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38100</xdr:rowOff>
    </xdr:from>
    <xdr:to>
      <xdr:col>4</xdr:col>
      <xdr:colOff>390524</xdr:colOff>
      <xdr:row>0</xdr:row>
      <xdr:rowOff>502762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62325" y="38100"/>
          <a:ext cx="1724025" cy="46466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4</xdr:col>
      <xdr:colOff>50422</xdr:colOff>
      <xdr:row>18</xdr:row>
      <xdr:rowOff>1118</xdr:rowOff>
    </xdr:from>
    <xdr:to>
      <xdr:col>10</xdr:col>
      <xdr:colOff>22411</xdr:colOff>
      <xdr:row>49</xdr:row>
      <xdr:rowOff>11205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1F6EB01-DF38-438B-8163-CD56B8291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35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45.85546875" bestFit="1" customWidth="1"/>
    <col min="2" max="2" width="25.140625" customWidth="1"/>
    <col min="3" max="3" width="11.85546875" customWidth="1"/>
    <col min="5" max="5" width="6.5703125" customWidth="1"/>
    <col min="6" max="6" width="41.5703125" customWidth="1"/>
    <col min="7" max="7" width="15.42578125" customWidth="1"/>
    <col min="8" max="8" width="4.85546875" customWidth="1"/>
    <col min="9" max="9" width="4.7109375" customWidth="1"/>
    <col min="10" max="10" width="4.85546875" customWidth="1"/>
    <col min="11" max="13" width="9.140625" customWidth="1"/>
    <col min="14" max="34" width="9.140625" hidden="1" customWidth="1"/>
    <col min="35" max="36" width="9.140625" customWidth="1"/>
  </cols>
  <sheetData>
    <row r="1" spans="1:31" ht="45" customHeight="1" x14ac:dyDescent="0.3">
      <c r="A1" s="38" t="s">
        <v>49</v>
      </c>
      <c r="B1" s="42"/>
      <c r="C1" s="39"/>
      <c r="D1" s="39"/>
      <c r="E1" s="39"/>
      <c r="F1" s="84" t="s">
        <v>50</v>
      </c>
      <c r="G1" s="84"/>
      <c r="H1" s="39"/>
      <c r="I1" s="39"/>
      <c r="J1" s="39"/>
      <c r="P1">
        <v>1</v>
      </c>
      <c r="W1">
        <f>IF(B6&lt;26,B6,25)</f>
        <v>2</v>
      </c>
      <c r="AB1" t="s">
        <v>33</v>
      </c>
      <c r="AE1" t="s">
        <v>46</v>
      </c>
    </row>
    <row r="2" spans="1:31" ht="20.25" hidden="1" customHeight="1" x14ac:dyDescent="0.25">
      <c r="A2" s="56" t="s">
        <v>124</v>
      </c>
      <c r="B2" s="70" t="s">
        <v>34</v>
      </c>
      <c r="C2" s="43"/>
      <c r="D2" s="41"/>
      <c r="E2" s="41"/>
      <c r="F2" s="56" t="s">
        <v>130</v>
      </c>
      <c r="G2" s="86" t="s">
        <v>131</v>
      </c>
      <c r="H2" s="86"/>
      <c r="I2" s="86"/>
      <c r="J2" s="86"/>
      <c r="P2">
        <v>2</v>
      </c>
      <c r="R2">
        <v>12</v>
      </c>
      <c r="AB2" t="s">
        <v>34</v>
      </c>
      <c r="AE2" t="s">
        <v>126</v>
      </c>
    </row>
    <row r="3" spans="1:31" ht="24.75" hidden="1" customHeight="1" x14ac:dyDescent="0.25">
      <c r="A3" s="56" t="str">
        <f>IF(G2=AE7,"без застави",IF(G2=AE8,AE1,AE2))</f>
        <v>без застави</v>
      </c>
      <c r="B3" s="59">
        <v>0</v>
      </c>
      <c r="C3" s="41"/>
      <c r="D3" s="41"/>
      <c r="E3" s="41"/>
      <c r="F3" s="56" t="s">
        <v>47</v>
      </c>
      <c r="G3" s="57" t="str">
        <f>IF(AND(B3&gt;0,B3&gt;=B5),(1-(B5/B3)),"-")</f>
        <v>-</v>
      </c>
      <c r="H3" s="56"/>
      <c r="I3" s="56"/>
      <c r="J3" s="56"/>
      <c r="P3">
        <v>3</v>
      </c>
      <c r="R3">
        <v>24</v>
      </c>
    </row>
    <row r="4" spans="1:31" ht="25.5" customHeight="1" x14ac:dyDescent="0.25">
      <c r="A4" s="56" t="s">
        <v>59</v>
      </c>
      <c r="B4" s="59">
        <v>500</v>
      </c>
      <c r="C4" s="41"/>
      <c r="D4" s="41"/>
      <c r="E4" s="41"/>
      <c r="F4" s="56" t="s">
        <v>52</v>
      </c>
      <c r="G4" s="58">
        <f>B4*B8</f>
        <v>19.900000000000002</v>
      </c>
      <c r="H4" s="56"/>
      <c r="I4" s="56"/>
      <c r="J4" s="56"/>
      <c r="P4">
        <v>4</v>
      </c>
      <c r="R4">
        <v>36</v>
      </c>
      <c r="AE4" t="s">
        <v>55</v>
      </c>
    </row>
    <row r="5" spans="1:31" ht="34.5" customHeight="1" x14ac:dyDescent="0.25">
      <c r="A5" s="56" t="s">
        <v>60</v>
      </c>
      <c r="B5" s="73">
        <f>B4+G4</f>
        <v>519.9</v>
      </c>
      <c r="C5" s="85" t="str">
        <f>IF(B2&lt;=0.7," ","сума кредиту не може бути більше 70% від вартості авто")</f>
        <v>сума кредиту не може бути більше 70% від вартості авто</v>
      </c>
      <c r="D5" s="85"/>
      <c r="E5" s="85"/>
      <c r="F5" s="75" t="str">
        <f>IF(G2=AE8,AE15,IF(G2=AE9,AE16,"-"))</f>
        <v>-</v>
      </c>
      <c r="G5" s="82">
        <v>0</v>
      </c>
      <c r="H5" s="56"/>
      <c r="I5" s="56"/>
      <c r="J5" s="56"/>
      <c r="P5">
        <v>5</v>
      </c>
      <c r="R5">
        <v>48</v>
      </c>
      <c r="AE5" t="s">
        <v>127</v>
      </c>
    </row>
    <row r="6" spans="1:31" ht="24.75" customHeight="1" x14ac:dyDescent="0.25">
      <c r="A6" s="56" t="s">
        <v>45</v>
      </c>
      <c r="B6" s="63">
        <v>2</v>
      </c>
      <c r="C6" s="85"/>
      <c r="D6" s="85"/>
      <c r="E6" s="85"/>
      <c r="F6" s="75" t="s">
        <v>57</v>
      </c>
      <c r="G6" s="76">
        <f>IF(G2=AE8,B3*0.1%+5000,IF(G2=AE9,B3*0.1%+6000,0))</f>
        <v>0</v>
      </c>
      <c r="H6" s="56"/>
      <c r="I6" s="56"/>
      <c r="J6" s="56"/>
      <c r="P6">
        <v>6</v>
      </c>
      <c r="R6">
        <v>60</v>
      </c>
    </row>
    <row r="7" spans="1:31" ht="21.75" customHeight="1" x14ac:dyDescent="0.25">
      <c r="A7" s="56" t="s">
        <v>43</v>
      </c>
      <c r="B7" s="79">
        <v>1E-4</v>
      </c>
      <c r="C7" s="41"/>
      <c r="D7" s="41"/>
      <c r="E7" s="41"/>
      <c r="F7" s="75" t="str">
        <f>IF(G2=AE8,AE4,IF(G2=AE9,AE5,"без страхування застави"))</f>
        <v>без страхування застави</v>
      </c>
      <c r="G7" s="76"/>
      <c r="H7" s="56"/>
      <c r="I7" s="56"/>
      <c r="J7" s="56"/>
      <c r="P7">
        <v>7</v>
      </c>
      <c r="AE7" t="s">
        <v>131</v>
      </c>
    </row>
    <row r="8" spans="1:31" ht="21.75" customHeight="1" x14ac:dyDescent="0.25">
      <c r="A8" s="56" t="s">
        <v>44</v>
      </c>
      <c r="B8" s="74">
        <f>1.99%*B6</f>
        <v>3.9800000000000002E-2</v>
      </c>
      <c r="C8" s="41"/>
      <c r="D8" s="41"/>
      <c r="E8" s="41"/>
      <c r="F8" s="80" t="str">
        <f>IF(G2=AE8,"додати КАСКО за 1-ий рік в кредит?","-")</f>
        <v>-</v>
      </c>
      <c r="G8" s="81" t="s">
        <v>138</v>
      </c>
      <c r="H8" s="56"/>
      <c r="I8" s="56"/>
      <c r="J8" s="56"/>
      <c r="P8">
        <v>8</v>
      </c>
      <c r="AE8" t="s">
        <v>128</v>
      </c>
    </row>
    <row r="9" spans="1:31" ht="21.75" customHeight="1" x14ac:dyDescent="0.25">
      <c r="A9" s="75" t="str">
        <f>IF(G2=AE8,AE12,IF(G2=AE9,AE13,"без страхування застави"))</f>
        <v>без страхування застави</v>
      </c>
      <c r="B9" s="77" t="s">
        <v>139</v>
      </c>
      <c r="C9" s="41"/>
      <c r="D9" s="41"/>
      <c r="E9" s="41"/>
      <c r="F9" s="61" t="s">
        <v>53</v>
      </c>
      <c r="G9" s="62">
        <f>SUM(G3:G8)</f>
        <v>19.900000000000002</v>
      </c>
      <c r="H9" s="56"/>
      <c r="I9" s="56"/>
      <c r="J9" s="56"/>
      <c r="P9">
        <v>9</v>
      </c>
      <c r="AE9" t="s">
        <v>129</v>
      </c>
    </row>
    <row r="10" spans="1:31" ht="15.75" x14ac:dyDescent="0.25">
      <c r="A10" s="75"/>
      <c r="B10" s="75"/>
      <c r="C10" s="41"/>
      <c r="D10" s="41"/>
      <c r="E10" s="41"/>
      <c r="F10" s="56"/>
      <c r="G10" s="56"/>
      <c r="H10" s="56"/>
      <c r="I10" s="56"/>
      <c r="J10" s="56"/>
      <c r="P10">
        <v>10</v>
      </c>
      <c r="R10" s="72" t="str">
        <f>IF(G2=AE8,"так","-")</f>
        <v>-</v>
      </c>
      <c r="S10" t="s">
        <v>33</v>
      </c>
    </row>
    <row r="11" spans="1:31" ht="15.75" x14ac:dyDescent="0.25">
      <c r="A11" s="75" t="s">
        <v>56</v>
      </c>
      <c r="B11" s="77">
        <v>0</v>
      </c>
      <c r="C11" s="41"/>
      <c r="D11" s="41"/>
      <c r="E11" s="41"/>
      <c r="F11" s="61" t="s">
        <v>54</v>
      </c>
      <c r="G11" s="62">
        <f>-PMT(B7/12,B6,B5)+B5*B11</f>
        <v>259.95324937951295</v>
      </c>
      <c r="H11" s="56"/>
      <c r="I11" s="56"/>
      <c r="J11" s="56"/>
      <c r="P11">
        <v>11</v>
      </c>
      <c r="R11" s="72" t="str">
        <f>IF(G2=AE8,"ні","-")</f>
        <v>-</v>
      </c>
      <c r="S11" t="s">
        <v>34</v>
      </c>
    </row>
    <row r="12" spans="1:31" ht="15.75" x14ac:dyDescent="0.25">
      <c r="A12" s="75"/>
      <c r="B12" s="78"/>
      <c r="C12" s="41"/>
      <c r="D12" s="41"/>
      <c r="E12" s="41"/>
      <c r="F12" s="60" t="s">
        <v>58</v>
      </c>
      <c r="G12" s="71" t="s">
        <v>33</v>
      </c>
      <c r="H12" s="56"/>
      <c r="I12" s="56"/>
      <c r="J12" s="56"/>
      <c r="P12">
        <v>12</v>
      </c>
      <c r="AE12" t="s">
        <v>48</v>
      </c>
    </row>
    <row r="13" spans="1:31" ht="15.75" hidden="1" x14ac:dyDescent="0.25">
      <c r="A13" s="56" t="s">
        <v>136</v>
      </c>
      <c r="B13" s="64">
        <f>IF(AND(B2="Так",B4&lt;100000),0.2%,IF(AND(B2="Так",B4&gt;=100000),0.1%,0))</f>
        <v>0</v>
      </c>
      <c r="C13" s="41"/>
      <c r="D13" s="41"/>
      <c r="E13" s="41"/>
      <c r="F13" s="75" t="s">
        <v>125</v>
      </c>
      <c r="G13" s="76">
        <f>B4*B13*W1</f>
        <v>0</v>
      </c>
      <c r="H13" s="56"/>
      <c r="I13" s="56"/>
      <c r="J13" s="56"/>
      <c r="P13">
        <v>13</v>
      </c>
      <c r="Q13" s="36">
        <v>12</v>
      </c>
      <c r="R13" s="37">
        <v>0.2626</v>
      </c>
      <c r="S13" s="37">
        <v>0.24990000000000001</v>
      </c>
      <c r="T13" s="37">
        <v>0.2099</v>
      </c>
      <c r="U13">
        <f>IF($B$4&lt;=49%,R13,IF($B$4&lt;70%,S13,T13))</f>
        <v>0.2099</v>
      </c>
      <c r="AE13" t="s">
        <v>132</v>
      </c>
    </row>
    <row r="14" spans="1:31" ht="15.75" hidden="1" x14ac:dyDescent="0.25">
      <c r="A14" s="60" t="s">
        <v>137</v>
      </c>
      <c r="B14" s="41"/>
      <c r="C14" s="41"/>
      <c r="D14" s="41"/>
      <c r="E14" s="41"/>
      <c r="F14" s="41"/>
      <c r="G14" s="41"/>
      <c r="H14" s="41"/>
      <c r="I14" s="41"/>
      <c r="J14" s="41"/>
      <c r="P14">
        <v>14</v>
      </c>
      <c r="Q14" s="36">
        <v>24</v>
      </c>
      <c r="R14" s="37">
        <v>0.2626</v>
      </c>
      <c r="S14" s="37">
        <v>0.24990000000000001</v>
      </c>
      <c r="T14" s="37">
        <v>0.2099</v>
      </c>
      <c r="U14">
        <f>IF($B$4&lt;=49%,R14,IF($B$4&lt;70%,S14,T14))</f>
        <v>0.2099</v>
      </c>
    </row>
    <row r="15" spans="1:31" ht="15.75" x14ac:dyDescent="0.25">
      <c r="A15" s="44" t="s">
        <v>61</v>
      </c>
      <c r="B15" s="67">
        <f ca="1">IF(B5=0,"-",IRR(графік!F20:F140)*12)</f>
        <v>0.31712624713180304</v>
      </c>
      <c r="C15" s="68"/>
      <c r="D15" s="68"/>
      <c r="E15" s="68"/>
      <c r="F15" s="45" t="s">
        <v>135</v>
      </c>
      <c r="G15" s="69">
        <f ca="1">графік!T20</f>
        <v>539.80655217396884</v>
      </c>
      <c r="H15" s="68"/>
      <c r="I15" s="68"/>
      <c r="J15" s="68"/>
      <c r="P15">
        <v>15</v>
      </c>
      <c r="Q15" s="36">
        <v>36</v>
      </c>
      <c r="R15" s="37">
        <v>0.27550000000000002</v>
      </c>
      <c r="S15" s="37">
        <v>0.2626</v>
      </c>
      <c r="T15" s="37">
        <v>0.22550000000000001</v>
      </c>
      <c r="U15">
        <f>IF($B$4&lt;=49%,R15,IF($B$4&lt;70%,S15,T15))</f>
        <v>0.22550000000000001</v>
      </c>
      <c r="AE15" t="s">
        <v>51</v>
      </c>
    </row>
    <row r="16" spans="1:31" ht="15.75" x14ac:dyDescent="0.25">
      <c r="A16" s="45" t="s">
        <v>62</v>
      </c>
      <c r="B16" s="67">
        <f ca="1">IF(B5=0,"-",(графік!T20-графік!D4)/графік!D4/графік!F3)</f>
        <v>6.2769171164596166E-4</v>
      </c>
      <c r="C16" s="68"/>
      <c r="D16" s="68"/>
      <c r="E16" s="68"/>
      <c r="F16" s="45" t="s">
        <v>134</v>
      </c>
      <c r="G16" s="69">
        <f ca="1">графік!U20</f>
        <v>19.906552173968862</v>
      </c>
      <c r="H16" s="68"/>
      <c r="I16" s="68"/>
      <c r="J16" s="68"/>
      <c r="P16">
        <v>16</v>
      </c>
      <c r="Q16" s="36">
        <v>48</v>
      </c>
      <c r="R16" s="37">
        <v>0.27989999999999998</v>
      </c>
      <c r="S16" s="37">
        <v>0.26989999999999997</v>
      </c>
      <c r="T16" s="37">
        <v>0.23230000000000001</v>
      </c>
      <c r="U16">
        <f>IF($B$4&lt;=49%,R16,IF($B$4&lt;70%,S16,T16))</f>
        <v>0.23230000000000001</v>
      </c>
      <c r="AE16" t="s">
        <v>133</v>
      </c>
    </row>
    <row r="17" spans="1:21" ht="15.75" x14ac:dyDescent="0.25">
      <c r="A17" s="44" t="s">
        <v>63</v>
      </c>
      <c r="B17" s="67">
        <f ca="1">графік!S20</f>
        <v>0.36400800347328199</v>
      </c>
      <c r="C17" s="68"/>
      <c r="D17" s="68"/>
      <c r="E17" s="68"/>
      <c r="F17" s="68"/>
      <c r="G17" s="68"/>
      <c r="H17" s="68"/>
      <c r="I17" s="68"/>
      <c r="J17" s="68"/>
      <c r="P17">
        <v>17</v>
      </c>
      <c r="Q17" s="36">
        <v>60</v>
      </c>
      <c r="R17" s="37">
        <v>0.28549999999999998</v>
      </c>
      <c r="S17" s="37">
        <v>0.27550000000000002</v>
      </c>
      <c r="T17" s="37">
        <v>0.2399</v>
      </c>
      <c r="U17">
        <f>IF($B$4&lt;=49%,R17,IF($B$4&lt;70%,S17,T17))</f>
        <v>0.2399</v>
      </c>
    </row>
    <row r="18" spans="1:21" ht="15.75" x14ac:dyDescent="0.25">
      <c r="A18" s="44"/>
      <c r="B18" s="67"/>
      <c r="C18" s="68"/>
      <c r="D18" s="68"/>
      <c r="E18" s="68"/>
      <c r="F18" s="68"/>
      <c r="G18" s="68"/>
      <c r="H18" s="68"/>
      <c r="I18" s="68"/>
      <c r="J18" s="68"/>
      <c r="P18">
        <v>18</v>
      </c>
      <c r="Q18" s="65"/>
      <c r="R18" s="66"/>
      <c r="S18" s="66"/>
      <c r="T18" s="66"/>
    </row>
    <row r="19" spans="1:21" x14ac:dyDescent="0.25">
      <c r="A19" s="53" t="s">
        <v>64</v>
      </c>
      <c r="B19" s="54" t="s">
        <v>61</v>
      </c>
      <c r="C19" s="55"/>
      <c r="D19" s="54" t="s">
        <v>61</v>
      </c>
      <c r="P19">
        <v>19</v>
      </c>
    </row>
    <row r="20" spans="1:21" ht="15.75" x14ac:dyDescent="0.25">
      <c r="A20" s="49" t="s">
        <v>65</v>
      </c>
      <c r="B20" s="50">
        <f ca="1">IF(B6&lt;2,"-",графік!AK23)</f>
        <v>0.31712624713180304</v>
      </c>
      <c r="C20" s="49" t="s">
        <v>95</v>
      </c>
      <c r="D20" s="50" t="str">
        <f>IF(B6&lt;32,"-",графік!BO53)</f>
        <v>-</v>
      </c>
      <c r="P20">
        <v>20</v>
      </c>
      <c r="S20" s="83">
        <v>2</v>
      </c>
    </row>
    <row r="21" spans="1:21" ht="15.75" x14ac:dyDescent="0.25">
      <c r="A21" s="51" t="s">
        <v>66</v>
      </c>
      <c r="B21" s="52" t="str">
        <f>IF(B6&lt;3,"-",графік!AL24)</f>
        <v>-</v>
      </c>
      <c r="C21" s="51" t="s">
        <v>123</v>
      </c>
      <c r="D21" s="52" t="str">
        <f>IF(B6&lt;33,"-",графік!BP54)</f>
        <v>-</v>
      </c>
      <c r="P21">
        <v>21</v>
      </c>
      <c r="S21" s="83">
        <v>3</v>
      </c>
    </row>
    <row r="22" spans="1:21" ht="15.75" x14ac:dyDescent="0.25">
      <c r="A22" s="49" t="s">
        <v>67</v>
      </c>
      <c r="B22" s="50" t="str">
        <f>IF(B6&lt;4,"-",графік!AM25)</f>
        <v>-</v>
      </c>
      <c r="C22" s="49" t="s">
        <v>96</v>
      </c>
      <c r="D22" s="50" t="str">
        <f>IF(B6&lt;34,"-",графік!BQ55)</f>
        <v>-</v>
      </c>
      <c r="P22">
        <v>22</v>
      </c>
      <c r="S22" s="83">
        <v>4</v>
      </c>
    </row>
    <row r="23" spans="1:21" ht="15.75" x14ac:dyDescent="0.25">
      <c r="A23" s="51" t="s">
        <v>68</v>
      </c>
      <c r="B23" s="52" t="str">
        <f>IF(B6&lt;5,"-",графік!AN26)</f>
        <v>-</v>
      </c>
      <c r="C23" s="51" t="s">
        <v>97</v>
      </c>
      <c r="D23" s="52" t="str">
        <f>IF(B6&lt;35,"-",графік!BR56)</f>
        <v>-</v>
      </c>
      <c r="P23">
        <v>23</v>
      </c>
      <c r="S23" s="83">
        <v>5</v>
      </c>
    </row>
    <row r="24" spans="1:21" ht="15.75" x14ac:dyDescent="0.25">
      <c r="A24" s="49" t="s">
        <v>69</v>
      </c>
      <c r="B24" s="50" t="str">
        <f>IF(B6&lt;6,"-",графік!AO27)</f>
        <v>-</v>
      </c>
      <c r="C24" s="49" t="s">
        <v>98</v>
      </c>
      <c r="D24" s="50" t="str">
        <f>IF(B6&lt;36,"-",графік!BS57)</f>
        <v>-</v>
      </c>
      <c r="P24">
        <v>24</v>
      </c>
      <c r="S24" s="83">
        <v>6</v>
      </c>
    </row>
    <row r="25" spans="1:21" ht="15.75" x14ac:dyDescent="0.25">
      <c r="A25" s="51" t="s">
        <v>70</v>
      </c>
      <c r="B25" s="52" t="str">
        <f>IF(B6&lt;7,"-",графік!AP28)</f>
        <v>-</v>
      </c>
      <c r="C25" s="51" t="s">
        <v>99</v>
      </c>
      <c r="D25" s="52" t="str">
        <f>IF(B6&lt;37,"-",графік!BT58)</f>
        <v>-</v>
      </c>
      <c r="P25">
        <v>25</v>
      </c>
      <c r="S25" s="83">
        <v>7</v>
      </c>
    </row>
    <row r="26" spans="1:21" ht="15.75" x14ac:dyDescent="0.25">
      <c r="A26" s="49" t="s">
        <v>71</v>
      </c>
      <c r="B26" s="50" t="str">
        <f>IF(B6&lt;8,"-",графік!AQ29)</f>
        <v>-</v>
      </c>
      <c r="C26" s="49" t="s">
        <v>100</v>
      </c>
      <c r="D26" s="50" t="str">
        <f>IF(B6&lt;38,"-",графік!BU59)</f>
        <v>-</v>
      </c>
      <c r="P26">
        <v>26</v>
      </c>
      <c r="S26" s="83">
        <v>8</v>
      </c>
    </row>
    <row r="27" spans="1:21" ht="15.75" x14ac:dyDescent="0.25">
      <c r="A27" s="51" t="s">
        <v>72</v>
      </c>
      <c r="B27" s="52" t="str">
        <f>IF(B6&lt;9,"-",графік!AR30)</f>
        <v>-</v>
      </c>
      <c r="C27" s="51" t="s">
        <v>101</v>
      </c>
      <c r="D27" s="52" t="str">
        <f>IF(B6&lt;39,"-",графік!BV60)</f>
        <v>-</v>
      </c>
      <c r="P27">
        <v>27</v>
      </c>
      <c r="S27" s="83">
        <v>9</v>
      </c>
    </row>
    <row r="28" spans="1:21" ht="15.75" x14ac:dyDescent="0.25">
      <c r="A28" s="49" t="s">
        <v>73</v>
      </c>
      <c r="B28" s="50" t="str">
        <f>IF(B6&lt;10,"-",графік!AS31)</f>
        <v>-</v>
      </c>
      <c r="C28" s="49" t="s">
        <v>102</v>
      </c>
      <c r="D28" s="50" t="str">
        <f>IF(B6&lt;40,"-",графік!BW61)</f>
        <v>-</v>
      </c>
      <c r="P28">
        <v>28</v>
      </c>
      <c r="S28" s="83">
        <v>10</v>
      </c>
    </row>
    <row r="29" spans="1:21" ht="15.75" x14ac:dyDescent="0.25">
      <c r="A29" s="51" t="s">
        <v>74</v>
      </c>
      <c r="B29" s="52" t="str">
        <f>IF(B6&lt;11,"-",графік!AT32)</f>
        <v>-</v>
      </c>
      <c r="C29" s="51" t="s">
        <v>103</v>
      </c>
      <c r="D29" s="52" t="str">
        <f>IF(B6&lt;41,"-",графік!BX62)</f>
        <v>-</v>
      </c>
      <c r="P29">
        <v>29</v>
      </c>
      <c r="S29" s="83">
        <v>11</v>
      </c>
    </row>
    <row r="30" spans="1:21" ht="15.75" x14ac:dyDescent="0.25">
      <c r="A30" s="49" t="s">
        <v>75</v>
      </c>
      <c r="B30" s="50" t="str">
        <f>IF(B6&lt;12,"-",графік!AU33)</f>
        <v>-</v>
      </c>
      <c r="C30" s="49" t="s">
        <v>104</v>
      </c>
      <c r="D30" s="50" t="str">
        <f>IF(B6&lt;42,"-",графік!BY63)</f>
        <v>-</v>
      </c>
      <c r="P30">
        <v>30</v>
      </c>
      <c r="S30" s="83">
        <v>12</v>
      </c>
    </row>
    <row r="31" spans="1:21" ht="15.75" x14ac:dyDescent="0.25">
      <c r="A31" s="51" t="s">
        <v>76</v>
      </c>
      <c r="B31" s="52" t="str">
        <f>IF(B6&lt;13,"-",графік!AV34)</f>
        <v>-</v>
      </c>
      <c r="C31" s="51" t="s">
        <v>105</v>
      </c>
      <c r="D31" s="52" t="str">
        <f>IF(B6&lt;43,"-",графік!BZ64)</f>
        <v>-</v>
      </c>
      <c r="P31">
        <v>31</v>
      </c>
      <c r="S31" s="83">
        <v>13</v>
      </c>
    </row>
    <row r="32" spans="1:21" ht="15.75" x14ac:dyDescent="0.25">
      <c r="A32" s="49" t="s">
        <v>77</v>
      </c>
      <c r="B32" s="50" t="str">
        <f>IF(B6&lt;14,"-",графік!AW35)</f>
        <v>-</v>
      </c>
      <c r="C32" s="49" t="s">
        <v>106</v>
      </c>
      <c r="D32" s="50" t="str">
        <f>IF(B6&lt;44,"-",графік!CA65)</f>
        <v>-</v>
      </c>
      <c r="P32">
        <v>32</v>
      </c>
      <c r="S32" s="83">
        <v>14</v>
      </c>
    </row>
    <row r="33" spans="1:19" ht="15.75" x14ac:dyDescent="0.25">
      <c r="A33" s="51" t="s">
        <v>78</v>
      </c>
      <c r="B33" s="52" t="str">
        <f>IF(B6&lt;15,"-",графік!AX36)</f>
        <v>-</v>
      </c>
      <c r="C33" s="51" t="s">
        <v>107</v>
      </c>
      <c r="D33" s="52" t="str">
        <f>IF(B6&lt;45,"-",графік!CB66)</f>
        <v>-</v>
      </c>
      <c r="P33">
        <v>33</v>
      </c>
      <c r="S33" s="83">
        <v>15</v>
      </c>
    </row>
    <row r="34" spans="1:19" ht="15.75" x14ac:dyDescent="0.25">
      <c r="A34" s="49" t="s">
        <v>79</v>
      </c>
      <c r="B34" s="50" t="str">
        <f>IF(B6&lt;16,"-",графік!AY37)</f>
        <v>-</v>
      </c>
      <c r="C34" s="49" t="s">
        <v>108</v>
      </c>
      <c r="D34" s="50" t="str">
        <f>IF(B6&lt;46,"-",графік!CC67)</f>
        <v>-</v>
      </c>
      <c r="P34">
        <v>34</v>
      </c>
      <c r="S34" s="83">
        <v>16</v>
      </c>
    </row>
    <row r="35" spans="1:19" ht="15.75" x14ac:dyDescent="0.25">
      <c r="A35" s="51" t="s">
        <v>80</v>
      </c>
      <c r="B35" s="52" t="str">
        <f>IF(B6&lt;17,"-",графік!AZ38)</f>
        <v>-</v>
      </c>
      <c r="C35" s="51" t="s">
        <v>109</v>
      </c>
      <c r="D35" s="52" t="str">
        <f>IF(B6&lt;47,"-",графік!CD68)</f>
        <v>-</v>
      </c>
      <c r="P35">
        <v>35</v>
      </c>
      <c r="S35" s="83">
        <v>17</v>
      </c>
    </row>
    <row r="36" spans="1:19" ht="15.75" x14ac:dyDescent="0.25">
      <c r="A36" s="49" t="s">
        <v>81</v>
      </c>
      <c r="B36" s="50" t="str">
        <f>IF(B6&lt;18,"-",графік!BA39)</f>
        <v>-</v>
      </c>
      <c r="C36" s="49" t="s">
        <v>110</v>
      </c>
      <c r="D36" s="50" t="str">
        <f>IF(B6&lt;48,"-",графік!CE69)</f>
        <v>-</v>
      </c>
      <c r="P36">
        <v>36</v>
      </c>
      <c r="S36" s="83">
        <v>18</v>
      </c>
    </row>
    <row r="37" spans="1:19" ht="15.75" x14ac:dyDescent="0.25">
      <c r="A37" s="51" t="s">
        <v>82</v>
      </c>
      <c r="B37" s="52" t="str">
        <f>IF(B6&lt;19,"-",графік!BB40)</f>
        <v>-</v>
      </c>
      <c r="C37" s="51" t="s">
        <v>111</v>
      </c>
      <c r="D37" s="52" t="str">
        <f>IF(B6&lt;49,"-",графік!CF70)</f>
        <v>-</v>
      </c>
      <c r="P37">
        <v>37</v>
      </c>
      <c r="S37" s="83">
        <v>19</v>
      </c>
    </row>
    <row r="38" spans="1:19" ht="15.75" x14ac:dyDescent="0.25">
      <c r="A38" s="49" t="s">
        <v>83</v>
      </c>
      <c r="B38" s="50" t="str">
        <f>IF(B6&lt;20,"-",графік!BC41)</f>
        <v>-</v>
      </c>
      <c r="C38" s="49" t="s">
        <v>112</v>
      </c>
      <c r="D38" s="50" t="str">
        <f>IF(B6&lt;50,"-",графік!CG71)</f>
        <v>-</v>
      </c>
      <c r="P38">
        <v>38</v>
      </c>
      <c r="S38" s="83">
        <v>20</v>
      </c>
    </row>
    <row r="39" spans="1:19" ht="15.75" x14ac:dyDescent="0.25">
      <c r="A39" s="51" t="s">
        <v>84</v>
      </c>
      <c r="B39" s="52" t="str">
        <f>IF(B6&lt;21,"-",графік!BD42)</f>
        <v>-</v>
      </c>
      <c r="C39" s="51" t="s">
        <v>113</v>
      </c>
      <c r="D39" s="52" t="str">
        <f>IF(B6&lt;51,"-",графік!CH72)</f>
        <v>-</v>
      </c>
      <c r="P39">
        <v>39</v>
      </c>
      <c r="S39" s="83">
        <v>21</v>
      </c>
    </row>
    <row r="40" spans="1:19" ht="15.75" x14ac:dyDescent="0.25">
      <c r="A40" s="49" t="s">
        <v>85</v>
      </c>
      <c r="B40" s="50" t="str">
        <f>IF(B6&lt;22,"-",графік!BE43)</f>
        <v>-</v>
      </c>
      <c r="C40" s="49" t="s">
        <v>114</v>
      </c>
      <c r="D40" s="50" t="str">
        <f>IF(B6&lt;52,"-",графік!CI73)</f>
        <v>-</v>
      </c>
      <c r="P40">
        <v>40</v>
      </c>
      <c r="S40" s="83">
        <v>22</v>
      </c>
    </row>
    <row r="41" spans="1:19" ht="15.75" x14ac:dyDescent="0.25">
      <c r="A41" s="51" t="s">
        <v>86</v>
      </c>
      <c r="B41" s="52" t="str">
        <f>IF(B6&lt;23,"-",графік!BF44)</f>
        <v>-</v>
      </c>
      <c r="C41" s="51" t="s">
        <v>115</v>
      </c>
      <c r="D41" s="52" t="str">
        <f>IF(B6&lt;53,"-",графік!CJ74)</f>
        <v>-</v>
      </c>
      <c r="P41">
        <v>41</v>
      </c>
      <c r="S41" s="83">
        <v>23</v>
      </c>
    </row>
    <row r="42" spans="1:19" ht="15.75" x14ac:dyDescent="0.25">
      <c r="A42" s="49" t="s">
        <v>87</v>
      </c>
      <c r="B42" s="50" t="str">
        <f>IF(B6&lt;24,"-",графік!BG45)</f>
        <v>-</v>
      </c>
      <c r="C42" s="49" t="s">
        <v>116</v>
      </c>
      <c r="D42" s="50" t="str">
        <f>IF(B6&lt;54,"-",графік!CK75)</f>
        <v>-</v>
      </c>
      <c r="P42">
        <v>42</v>
      </c>
      <c r="S42" s="83">
        <v>24</v>
      </c>
    </row>
    <row r="43" spans="1:19" ht="15.75" x14ac:dyDescent="0.25">
      <c r="A43" s="51" t="s">
        <v>88</v>
      </c>
      <c r="B43" s="52" t="str">
        <f>IF(B6&lt;25,"-",графік!BH46)</f>
        <v>-</v>
      </c>
      <c r="C43" s="51" t="s">
        <v>117</v>
      </c>
      <c r="D43" s="52" t="str">
        <f>IF(B6&lt;55,"-",графік!CL76)</f>
        <v>-</v>
      </c>
      <c r="P43">
        <v>43</v>
      </c>
      <c r="S43" s="83"/>
    </row>
    <row r="44" spans="1:19" x14ac:dyDescent="0.25">
      <c r="A44" s="49" t="s">
        <v>89</v>
      </c>
      <c r="B44" s="50" t="str">
        <f>IF(B6&lt;26,"-",графік!BI47)</f>
        <v>-</v>
      </c>
      <c r="C44" s="49" t="s">
        <v>118</v>
      </c>
      <c r="D44" s="50" t="str">
        <f>IF(B6&lt;56,"-",графік!CM77)</f>
        <v>-</v>
      </c>
      <c r="P44">
        <v>44</v>
      </c>
    </row>
    <row r="45" spans="1:19" x14ac:dyDescent="0.25">
      <c r="A45" s="51" t="s">
        <v>90</v>
      </c>
      <c r="B45" s="52" t="str">
        <f>IF(B6&lt;27,"-",графік!BJ48)</f>
        <v>-</v>
      </c>
      <c r="C45" s="51" t="s">
        <v>119</v>
      </c>
      <c r="D45" s="52" t="str">
        <f>IF(B6&lt;57,"-",графік!CN78)</f>
        <v>-</v>
      </c>
      <c r="P45">
        <v>45</v>
      </c>
    </row>
    <row r="46" spans="1:19" x14ac:dyDescent="0.25">
      <c r="A46" s="49" t="s">
        <v>91</v>
      </c>
      <c r="B46" s="50" t="str">
        <f>IF(B6&lt;28,"-",графік!BK49)</f>
        <v>-</v>
      </c>
      <c r="C46" s="49" t="s">
        <v>120</v>
      </c>
      <c r="D46" s="50" t="str">
        <f>IF(B6&lt;58,"-",графік!CO79)</f>
        <v>-</v>
      </c>
      <c r="P46">
        <v>46</v>
      </c>
    </row>
    <row r="47" spans="1:19" x14ac:dyDescent="0.25">
      <c r="A47" s="51" t="s">
        <v>92</v>
      </c>
      <c r="B47" s="52" t="str">
        <f>IF(B6&lt;29,"-",графік!BL50)</f>
        <v>-</v>
      </c>
      <c r="C47" s="51" t="s">
        <v>121</v>
      </c>
      <c r="D47" s="52" t="str">
        <f>IF(B6&lt;59,"-",графік!CP80)</f>
        <v>-</v>
      </c>
      <c r="P47">
        <v>47</v>
      </c>
    </row>
    <row r="48" spans="1:19" x14ac:dyDescent="0.25">
      <c r="A48" s="49" t="s">
        <v>93</v>
      </c>
      <c r="B48" s="50" t="str">
        <f>IF(B6&lt;30,"-",графік!BM51)</f>
        <v>-</v>
      </c>
      <c r="C48" s="49" t="s">
        <v>122</v>
      </c>
      <c r="D48" s="50" t="str">
        <f>IF(B6&lt;60,"-",графік!CQ81)</f>
        <v>-</v>
      </c>
      <c r="P48">
        <v>48</v>
      </c>
    </row>
    <row r="49" spans="1:16" x14ac:dyDescent="0.25">
      <c r="A49" s="51" t="s">
        <v>94</v>
      </c>
      <c r="B49" s="52" t="str">
        <f>IF(B6&lt;31,"-",графік!BN52)</f>
        <v>-</v>
      </c>
      <c r="C49" s="51"/>
      <c r="D49" s="51"/>
      <c r="P49">
        <v>49</v>
      </c>
    </row>
    <row r="50" spans="1:16" x14ac:dyDescent="0.25">
      <c r="P50">
        <v>50</v>
      </c>
    </row>
    <row r="51" spans="1:16" x14ac:dyDescent="0.25">
      <c r="P51">
        <v>51</v>
      </c>
    </row>
    <row r="52" spans="1:16" x14ac:dyDescent="0.25">
      <c r="P52">
        <v>52</v>
      </c>
    </row>
    <row r="53" spans="1:16" x14ac:dyDescent="0.25">
      <c r="P53">
        <v>53</v>
      </c>
    </row>
    <row r="54" spans="1:16" x14ac:dyDescent="0.25">
      <c r="P54">
        <v>54</v>
      </c>
    </row>
    <row r="55" spans="1:16" x14ac:dyDescent="0.25">
      <c r="P55">
        <v>55</v>
      </c>
    </row>
    <row r="56" spans="1:16" x14ac:dyDescent="0.25">
      <c r="P56">
        <v>56</v>
      </c>
    </row>
    <row r="57" spans="1:16" x14ac:dyDescent="0.25">
      <c r="P57">
        <v>57</v>
      </c>
    </row>
    <row r="58" spans="1:16" x14ac:dyDescent="0.25">
      <c r="P58">
        <v>58</v>
      </c>
    </row>
    <row r="59" spans="1:16" x14ac:dyDescent="0.25">
      <c r="P59">
        <v>59</v>
      </c>
    </row>
    <row r="60" spans="1:16" x14ac:dyDescent="0.25">
      <c r="P60">
        <v>60</v>
      </c>
    </row>
    <row r="61" spans="1:16" x14ac:dyDescent="0.25">
      <c r="P61">
        <v>61</v>
      </c>
    </row>
    <row r="62" spans="1:16" x14ac:dyDescent="0.25">
      <c r="P62">
        <v>62</v>
      </c>
    </row>
    <row r="63" spans="1:16" x14ac:dyDescent="0.25">
      <c r="P63">
        <v>63</v>
      </c>
    </row>
    <row r="64" spans="1:16" x14ac:dyDescent="0.25">
      <c r="P64">
        <v>64</v>
      </c>
    </row>
    <row r="65" spans="16:16" x14ac:dyDescent="0.25">
      <c r="P65">
        <v>65</v>
      </c>
    </row>
    <row r="66" spans="16:16" x14ac:dyDescent="0.25">
      <c r="P66">
        <v>66</v>
      </c>
    </row>
    <row r="67" spans="16:16" x14ac:dyDescent="0.25">
      <c r="P67">
        <v>67</v>
      </c>
    </row>
    <row r="68" spans="16:16" x14ac:dyDescent="0.25">
      <c r="P68">
        <v>68</v>
      </c>
    </row>
    <row r="69" spans="16:16" x14ac:dyDescent="0.25">
      <c r="P69">
        <v>69</v>
      </c>
    </row>
    <row r="70" spans="16:16" x14ac:dyDescent="0.25">
      <c r="P70">
        <v>70</v>
      </c>
    </row>
    <row r="71" spans="16:16" x14ac:dyDescent="0.25">
      <c r="P71">
        <v>71</v>
      </c>
    </row>
    <row r="72" spans="16:16" x14ac:dyDescent="0.25">
      <c r="P72">
        <v>72</v>
      </c>
    </row>
    <row r="73" spans="16:16" x14ac:dyDescent="0.25">
      <c r="P73">
        <v>73</v>
      </c>
    </row>
    <row r="74" spans="16:16" x14ac:dyDescent="0.25">
      <c r="P74">
        <v>74</v>
      </c>
    </row>
    <row r="75" spans="16:16" x14ac:dyDescent="0.25">
      <c r="P75">
        <v>75</v>
      </c>
    </row>
    <row r="76" spans="16:16" x14ac:dyDescent="0.25">
      <c r="P76">
        <v>76</v>
      </c>
    </row>
    <row r="77" spans="16:16" x14ac:dyDescent="0.25">
      <c r="P77">
        <v>77</v>
      </c>
    </row>
    <row r="78" spans="16:16" x14ac:dyDescent="0.25">
      <c r="P78">
        <v>78</v>
      </c>
    </row>
    <row r="79" spans="16:16" x14ac:dyDescent="0.25">
      <c r="P79">
        <v>79</v>
      </c>
    </row>
    <row r="80" spans="16:16" x14ac:dyDescent="0.25">
      <c r="P80">
        <v>80</v>
      </c>
    </row>
    <row r="81" spans="16:16" x14ac:dyDescent="0.25">
      <c r="P81">
        <v>81</v>
      </c>
    </row>
    <row r="82" spans="16:16" x14ac:dyDescent="0.25">
      <c r="P82">
        <v>82</v>
      </c>
    </row>
    <row r="83" spans="16:16" x14ac:dyDescent="0.25">
      <c r="P83">
        <v>83</v>
      </c>
    </row>
    <row r="84" spans="16:16" x14ac:dyDescent="0.25">
      <c r="P84">
        <v>84</v>
      </c>
    </row>
    <row r="85" spans="16:16" x14ac:dyDescent="0.25">
      <c r="P85">
        <v>85</v>
      </c>
    </row>
    <row r="86" spans="16:16" x14ac:dyDescent="0.25">
      <c r="P86">
        <v>86</v>
      </c>
    </row>
    <row r="87" spans="16:16" x14ac:dyDescent="0.25">
      <c r="P87">
        <v>87</v>
      </c>
    </row>
    <row r="88" spans="16:16" x14ac:dyDescent="0.25">
      <c r="P88">
        <v>88</v>
      </c>
    </row>
    <row r="89" spans="16:16" x14ac:dyDescent="0.25">
      <c r="P89">
        <v>89</v>
      </c>
    </row>
    <row r="90" spans="16:16" x14ac:dyDescent="0.25">
      <c r="P90">
        <v>90</v>
      </c>
    </row>
    <row r="91" spans="16:16" x14ac:dyDescent="0.25">
      <c r="P91">
        <v>91</v>
      </c>
    </row>
    <row r="92" spans="16:16" x14ac:dyDescent="0.25">
      <c r="P92">
        <v>92</v>
      </c>
    </row>
    <row r="93" spans="16:16" x14ac:dyDescent="0.25">
      <c r="P93">
        <v>93</v>
      </c>
    </row>
    <row r="94" spans="16:16" x14ac:dyDescent="0.25">
      <c r="P94">
        <v>94</v>
      </c>
    </row>
    <row r="95" spans="16:16" x14ac:dyDescent="0.25">
      <c r="P95">
        <v>95</v>
      </c>
    </row>
    <row r="96" spans="16:16" x14ac:dyDescent="0.25">
      <c r="P96">
        <v>96</v>
      </c>
    </row>
    <row r="97" spans="16:16" x14ac:dyDescent="0.25">
      <c r="P97">
        <v>97</v>
      </c>
    </row>
    <row r="98" spans="16:16" x14ac:dyDescent="0.25">
      <c r="P98">
        <v>98</v>
      </c>
    </row>
    <row r="99" spans="16:16" x14ac:dyDescent="0.25">
      <c r="P99">
        <v>99</v>
      </c>
    </row>
    <row r="100" spans="16:16" x14ac:dyDescent="0.25">
      <c r="P100">
        <v>100</v>
      </c>
    </row>
    <row r="101" spans="16:16" x14ac:dyDescent="0.25">
      <c r="P101">
        <v>101</v>
      </c>
    </row>
    <row r="102" spans="16:16" x14ac:dyDescent="0.25">
      <c r="P102">
        <v>102</v>
      </c>
    </row>
    <row r="103" spans="16:16" x14ac:dyDescent="0.25">
      <c r="P103">
        <v>103</v>
      </c>
    </row>
    <row r="104" spans="16:16" x14ac:dyDescent="0.25">
      <c r="P104">
        <v>104</v>
      </c>
    </row>
    <row r="105" spans="16:16" x14ac:dyDescent="0.25">
      <c r="P105">
        <v>105</v>
      </c>
    </row>
    <row r="106" spans="16:16" x14ac:dyDescent="0.25">
      <c r="P106">
        <v>106</v>
      </c>
    </row>
    <row r="107" spans="16:16" x14ac:dyDescent="0.25">
      <c r="P107">
        <v>107</v>
      </c>
    </row>
    <row r="108" spans="16:16" x14ac:dyDescent="0.25">
      <c r="P108">
        <v>108</v>
      </c>
    </row>
    <row r="109" spans="16:16" x14ac:dyDescent="0.25">
      <c r="P109">
        <v>109</v>
      </c>
    </row>
    <row r="110" spans="16:16" x14ac:dyDescent="0.25">
      <c r="P110">
        <v>110</v>
      </c>
    </row>
    <row r="111" spans="16:16" x14ac:dyDescent="0.25">
      <c r="P111">
        <v>111</v>
      </c>
    </row>
    <row r="112" spans="16:16" x14ac:dyDescent="0.25">
      <c r="P112">
        <v>112</v>
      </c>
    </row>
    <row r="113" spans="16:16" x14ac:dyDescent="0.25">
      <c r="P113">
        <v>113</v>
      </c>
    </row>
    <row r="114" spans="16:16" x14ac:dyDescent="0.25">
      <c r="P114">
        <v>114</v>
      </c>
    </row>
    <row r="115" spans="16:16" x14ac:dyDescent="0.25">
      <c r="P115">
        <v>115</v>
      </c>
    </row>
    <row r="116" spans="16:16" x14ac:dyDescent="0.25">
      <c r="P116">
        <v>116</v>
      </c>
    </row>
    <row r="117" spans="16:16" x14ac:dyDescent="0.25">
      <c r="P117">
        <v>117</v>
      </c>
    </row>
    <row r="118" spans="16:16" x14ac:dyDescent="0.25">
      <c r="P118">
        <v>118</v>
      </c>
    </row>
    <row r="119" spans="16:16" x14ac:dyDescent="0.25">
      <c r="P119">
        <v>119</v>
      </c>
    </row>
    <row r="120" spans="16:16" x14ac:dyDescent="0.25">
      <c r="P120">
        <v>120</v>
      </c>
    </row>
    <row r="121" spans="16:16" x14ac:dyDescent="0.25">
      <c r="P121">
        <v>121</v>
      </c>
    </row>
    <row r="122" spans="16:16" x14ac:dyDescent="0.25">
      <c r="P122">
        <v>122</v>
      </c>
    </row>
    <row r="123" spans="16:16" x14ac:dyDescent="0.25">
      <c r="P123">
        <v>123</v>
      </c>
    </row>
    <row r="124" spans="16:16" x14ac:dyDescent="0.25">
      <c r="P124">
        <v>124</v>
      </c>
    </row>
    <row r="125" spans="16:16" x14ac:dyDescent="0.25">
      <c r="P125">
        <v>125</v>
      </c>
    </row>
    <row r="126" spans="16:16" x14ac:dyDescent="0.25">
      <c r="P126">
        <v>126</v>
      </c>
    </row>
    <row r="127" spans="16:16" x14ac:dyDescent="0.25">
      <c r="P127">
        <v>127</v>
      </c>
    </row>
    <row r="128" spans="16:16" x14ac:dyDescent="0.25">
      <c r="P128">
        <v>128</v>
      </c>
    </row>
    <row r="129" spans="16:16" x14ac:dyDescent="0.25">
      <c r="P129">
        <v>129</v>
      </c>
    </row>
    <row r="130" spans="16:16" x14ac:dyDescent="0.25">
      <c r="P130">
        <v>130</v>
      </c>
    </row>
    <row r="131" spans="16:16" x14ac:dyDescent="0.25">
      <c r="P131">
        <v>131</v>
      </c>
    </row>
    <row r="132" spans="16:16" x14ac:dyDescent="0.25">
      <c r="P132">
        <v>132</v>
      </c>
    </row>
    <row r="133" spans="16:16" x14ac:dyDescent="0.25">
      <c r="P133">
        <v>133</v>
      </c>
    </row>
    <row r="134" spans="16:16" x14ac:dyDescent="0.25">
      <c r="P134">
        <v>134</v>
      </c>
    </row>
    <row r="135" spans="16:16" x14ac:dyDescent="0.25">
      <c r="P135">
        <v>135</v>
      </c>
    </row>
  </sheetData>
  <sheetProtection algorithmName="SHA-512" hashValue="810LfUerekhU/dwp53tY5WSVsD2oPoxleHIk2zVwG129qZszL0qPRNojFekzXLHceek2ufiNPJqLFf4LS1EW5w==" saltValue="9e6uiBTXg8lGk1Qkka8hmA==" spinCount="100000" sheet="1" selectLockedCells="1"/>
  <mergeCells count="3">
    <mergeCell ref="F1:G1"/>
    <mergeCell ref="C5:E6"/>
    <mergeCell ref="G2:J2"/>
  </mergeCells>
  <dataValidations count="6">
    <dataValidation type="list" allowBlank="1" showInputMessage="1" showErrorMessage="1" sqref="G8" xr:uid="{00000000-0002-0000-0000-000001000000}">
      <formula1>$R$10:$R$11</formula1>
    </dataValidation>
    <dataValidation type="list" allowBlank="1" showInputMessage="1" showErrorMessage="1" sqref="B2" xr:uid="{08B6A8B4-64EB-4049-A45A-009CE2CEA228}">
      <formula1>$AB$1:$AB$2</formula1>
    </dataValidation>
    <dataValidation type="list" allowBlank="1" showInputMessage="1" showErrorMessage="1" sqref="G2:J2" xr:uid="{84E904CB-46BE-4A4F-ABB2-1515826AA13D}">
      <formula1>$AE$7:$AE$9</formula1>
    </dataValidation>
    <dataValidation type="list" allowBlank="1" showInputMessage="1" showErrorMessage="1" sqref="B6" xr:uid="{00000000-0002-0000-0000-000000000000}">
      <formula1>$S$20:$S$42</formula1>
    </dataValidation>
    <dataValidation type="list" allowBlank="1" showInputMessage="1" showErrorMessage="1" sqref="G12" xr:uid="{86049156-0228-41DF-A6AC-68AB734118C6}">
      <formula1>$S$10:$S$11</formula1>
    </dataValidation>
    <dataValidation type="whole" allowBlank="1" showInputMessage="1" showErrorMessage="1" sqref="B4" xr:uid="{6F97746D-B255-46EC-9329-85C91532BE40}">
      <formula1>500</formula1>
      <formula2>100000</formula2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Q214"/>
  <sheetViews>
    <sheetView topLeftCell="B15" zoomScale="85" zoomScaleNormal="85" workbookViewId="0">
      <selection activeCell="L36" sqref="L36"/>
    </sheetView>
  </sheetViews>
  <sheetFormatPr defaultRowHeight="19.5" customHeight="1" x14ac:dyDescent="0.25"/>
  <cols>
    <col min="1" max="1" width="0" hidden="1" customWidth="1"/>
    <col min="3" max="3" width="30" customWidth="1"/>
    <col min="4" max="4" width="14.7109375" customWidth="1"/>
    <col min="5" max="5" width="15.140625" customWidth="1"/>
    <col min="6" max="6" width="24.5703125" customWidth="1"/>
    <col min="7" max="7" width="14" customWidth="1"/>
    <col min="8" max="8" width="13.140625" customWidth="1"/>
    <col min="9" max="9" width="16.7109375" customWidth="1"/>
    <col min="10" max="10" width="15" customWidth="1"/>
    <col min="11" max="11" width="15.28515625" customWidth="1"/>
    <col min="12" max="12" width="9.140625" customWidth="1"/>
    <col min="13" max="13" width="10.5703125" customWidth="1"/>
    <col min="14" max="14" width="13.42578125" customWidth="1"/>
    <col min="15" max="15" width="10.5703125" customWidth="1"/>
    <col min="16" max="16" width="11.140625" customWidth="1"/>
    <col min="17" max="17" width="12.5703125" customWidth="1"/>
    <col min="18" max="18" width="9.140625" customWidth="1"/>
    <col min="19" max="19" width="11.85546875" customWidth="1"/>
    <col min="20" max="20" width="13.5703125" customWidth="1"/>
    <col min="21" max="21" width="16.5703125" hidden="1" customWidth="1"/>
    <col min="22" max="22" width="15.28515625" customWidth="1"/>
    <col min="23" max="32" width="9.140625" customWidth="1"/>
    <col min="33" max="33" width="11.140625" customWidth="1"/>
    <col min="34" max="36" width="9.140625" customWidth="1"/>
    <col min="37" max="95" width="10.85546875" customWidth="1"/>
    <col min="96" max="98" width="9.140625" customWidth="1"/>
  </cols>
  <sheetData>
    <row r="1" spans="2:30" ht="19.5" hidden="1" customHeight="1" x14ac:dyDescent="0.25">
      <c r="B1" s="87"/>
      <c r="C1" s="87"/>
      <c r="E1" s="8"/>
      <c r="F1" s="8"/>
      <c r="G1" s="4" t="s">
        <v>33</v>
      </c>
      <c r="H1" s="8"/>
      <c r="I1" s="8"/>
      <c r="J1" s="8"/>
    </row>
    <row r="2" spans="2:30" ht="19.5" hidden="1" customHeight="1" x14ac:dyDescent="0.3">
      <c r="B2" s="89" t="s">
        <v>0</v>
      </c>
      <c r="C2" s="89"/>
      <c r="D2" s="31">
        <f ca="1">TODAY()</f>
        <v>46143</v>
      </c>
      <c r="E2" s="12"/>
      <c r="F2" s="12">
        <f ca="1">EDATE(D2,D3)</f>
        <v>46204</v>
      </c>
      <c r="G2" s="5" t="s">
        <v>34</v>
      </c>
      <c r="H2" s="8"/>
      <c r="I2" s="8">
        <f ca="1">C21-D2</f>
        <v>31</v>
      </c>
      <c r="J2" s="8"/>
      <c r="AA2" t="s">
        <v>36</v>
      </c>
    </row>
    <row r="3" spans="2:30" ht="19.5" hidden="1" customHeight="1" x14ac:dyDescent="0.3">
      <c r="B3" s="89" t="s">
        <v>1</v>
      </c>
      <c r="C3" s="89"/>
      <c r="D3" s="32">
        <f>розрахунки!B6</f>
        <v>2</v>
      </c>
      <c r="E3" s="13"/>
      <c r="F3" s="20">
        <f ca="1">F2-D2</f>
        <v>61</v>
      </c>
      <c r="G3" s="4">
        <f ca="1">SUM(G21:G89)</f>
        <v>519.9</v>
      </c>
      <c r="H3" s="8"/>
      <c r="I3" s="8">
        <f>D6/365</f>
        <v>2.7397260273972602E-7</v>
      </c>
      <c r="J3" s="8"/>
      <c r="AA3" t="s">
        <v>37</v>
      </c>
    </row>
    <row r="4" spans="2:30" ht="19.5" hidden="1" customHeight="1" x14ac:dyDescent="0.3">
      <c r="B4" s="89" t="s">
        <v>2</v>
      </c>
      <c r="C4" s="89"/>
      <c r="D4" s="33">
        <f>розрахунки!B5</f>
        <v>519.9</v>
      </c>
      <c r="E4" s="11"/>
      <c r="F4" s="10"/>
      <c r="G4" s="46"/>
      <c r="I4">
        <f ca="1">D4*(I2*I3)/(1 - (1 + I2*I3)^(-D3))</f>
        <v>259.95331169502919</v>
      </c>
    </row>
    <row r="5" spans="2:30" ht="19.5" hidden="1" customHeight="1" x14ac:dyDescent="0.3">
      <c r="B5" s="34"/>
      <c r="C5" s="34" t="s">
        <v>42</v>
      </c>
      <c r="D5" s="33">
        <f>розрахунки!B4</f>
        <v>500</v>
      </c>
      <c r="E5" s="11"/>
      <c r="F5" s="10"/>
    </row>
    <row r="6" spans="2:30" ht="19.5" hidden="1" customHeight="1" x14ac:dyDescent="0.3">
      <c r="B6" s="94" t="s">
        <v>3</v>
      </c>
      <c r="C6" s="94"/>
      <c r="D6" s="24">
        <f>розрахунки!B7</f>
        <v>1E-4</v>
      </c>
      <c r="E6" s="14"/>
      <c r="F6" s="10"/>
    </row>
    <row r="7" spans="2:30" ht="19.5" hidden="1" customHeight="1" x14ac:dyDescent="0.3">
      <c r="B7" s="94" t="s">
        <v>4</v>
      </c>
      <c r="C7" s="94"/>
      <c r="D7" s="24">
        <f>розрахунки!B11</f>
        <v>0</v>
      </c>
      <c r="E7" s="15"/>
      <c r="F7" s="10"/>
    </row>
    <row r="8" spans="2:30" ht="19.5" hidden="1" customHeight="1" x14ac:dyDescent="0.3">
      <c r="B8" s="94" t="s">
        <v>5</v>
      </c>
      <c r="C8" s="94"/>
      <c r="D8" s="24">
        <f>розрахунки!B8</f>
        <v>3.9800000000000002E-2</v>
      </c>
      <c r="E8" s="10"/>
      <c r="F8" s="35" t="s">
        <v>37</v>
      </c>
    </row>
    <row r="9" spans="2:30" ht="19.5" hidden="1" customHeight="1" x14ac:dyDescent="0.3">
      <c r="B9" s="94" t="s">
        <v>38</v>
      </c>
      <c r="C9" s="94"/>
      <c r="D9" s="30">
        <f>розрахунки!B3</f>
        <v>0</v>
      </c>
      <c r="E9" s="10"/>
      <c r="F9" s="28"/>
    </row>
    <row r="10" spans="2:30" ht="19.5" hidden="1" customHeight="1" x14ac:dyDescent="0.3">
      <c r="B10" s="94" t="s">
        <v>39</v>
      </c>
      <c r="C10" s="94"/>
      <c r="D10" s="24" t="str">
        <f>розрахунки!B9</f>
        <v>,</v>
      </c>
      <c r="E10" s="10"/>
      <c r="F10" s="28"/>
    </row>
    <row r="11" spans="2:30" ht="19.5" hidden="1" customHeight="1" x14ac:dyDescent="0.3">
      <c r="B11" s="94" t="s">
        <v>40</v>
      </c>
      <c r="C11" s="94"/>
      <c r="D11" s="24">
        <f>розрахунки!B13</f>
        <v>0</v>
      </c>
      <c r="E11" s="10"/>
      <c r="F11" s="28"/>
    </row>
    <row r="12" spans="2:30" ht="19.5" hidden="1" customHeight="1" x14ac:dyDescent="0.3">
      <c r="B12" s="94" t="s">
        <v>6</v>
      </c>
      <c r="C12" s="94"/>
      <c r="D12" s="22">
        <f ca="1">EDATE(D2,D3)</f>
        <v>46204</v>
      </c>
      <c r="E12" s="9"/>
      <c r="F12" s="10"/>
      <c r="L12" s="26"/>
      <c r="M12" s="26"/>
      <c r="N12" s="26"/>
      <c r="O12" s="26"/>
      <c r="P12" s="26"/>
      <c r="Q12" s="26"/>
      <c r="R12" s="26"/>
      <c r="S12" s="27"/>
    </row>
    <row r="13" spans="2:30" ht="19.5" hidden="1" customHeight="1" x14ac:dyDescent="0.25">
      <c r="B13" s="95" t="s">
        <v>31</v>
      </c>
      <c r="C13" s="95"/>
      <c r="D13" s="16">
        <f>-PMT(D6/12,D3,D4)</f>
        <v>259.95324937951295</v>
      </c>
      <c r="E13" s="10" t="s">
        <v>32</v>
      </c>
      <c r="F13" s="10"/>
    </row>
    <row r="14" spans="2:30" ht="19.5" hidden="1" customHeight="1" x14ac:dyDescent="0.25">
      <c r="B14" s="90" t="s">
        <v>35</v>
      </c>
      <c r="C14" s="90"/>
      <c r="D14" s="17" t="s">
        <v>34</v>
      </c>
      <c r="E14" s="18"/>
      <c r="F14" s="18">
        <v>0.36</v>
      </c>
    </row>
    <row r="15" spans="2:30" ht="19.5" customHeight="1" x14ac:dyDescent="0.25">
      <c r="B15" s="88" t="s">
        <v>30</v>
      </c>
      <c r="C15" s="88" t="s">
        <v>7</v>
      </c>
      <c r="D15" s="88" t="s">
        <v>8</v>
      </c>
      <c r="E15" s="91" t="s">
        <v>29</v>
      </c>
      <c r="F15" s="88" t="s">
        <v>9</v>
      </c>
      <c r="G15" s="88" t="s">
        <v>10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 t="s">
        <v>11</v>
      </c>
      <c r="T15" s="88" t="s">
        <v>12</v>
      </c>
      <c r="U15" t="s">
        <v>41</v>
      </c>
    </row>
    <row r="16" spans="2:30" ht="19.5" customHeight="1" x14ac:dyDescent="0.25">
      <c r="B16" s="88"/>
      <c r="C16" s="88"/>
      <c r="D16" s="88"/>
      <c r="E16" s="92"/>
      <c r="F16" s="88"/>
      <c r="G16" s="88" t="s">
        <v>13</v>
      </c>
      <c r="H16" s="88" t="s">
        <v>14</v>
      </c>
      <c r="I16" s="88" t="s">
        <v>15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AD16" t="e">
        <f ca="1">XIRR(F20:F32,C20:C32)</f>
        <v>#VALUE!</v>
      </c>
    </row>
    <row r="17" spans="2:95" ht="19.5" customHeight="1" x14ac:dyDescent="0.25">
      <c r="B17" s="88"/>
      <c r="C17" s="88"/>
      <c r="D17" s="88"/>
      <c r="E17" s="92"/>
      <c r="F17" s="88"/>
      <c r="G17" s="88"/>
      <c r="H17" s="88"/>
      <c r="I17" s="88" t="s">
        <v>16</v>
      </c>
      <c r="J17" s="88"/>
      <c r="K17" s="88"/>
      <c r="L17" s="88"/>
      <c r="M17" s="88" t="s">
        <v>17</v>
      </c>
      <c r="N17" s="88"/>
      <c r="O17" s="88" t="s">
        <v>18</v>
      </c>
      <c r="P17" s="88"/>
      <c r="Q17" s="88"/>
      <c r="R17" s="88"/>
      <c r="S17" s="88"/>
      <c r="T17" s="88"/>
    </row>
    <row r="18" spans="2:95" ht="65.25" customHeight="1" x14ac:dyDescent="0.25">
      <c r="B18" s="88"/>
      <c r="C18" s="88"/>
      <c r="D18" s="88"/>
      <c r="E18" s="93"/>
      <c r="F18" s="88"/>
      <c r="G18" s="88"/>
      <c r="H18" s="88"/>
      <c r="I18" s="2" t="s">
        <v>19</v>
      </c>
      <c r="J18" s="2" t="s">
        <v>20</v>
      </c>
      <c r="K18" s="2" t="s">
        <v>21</v>
      </c>
      <c r="L18" s="2" t="s">
        <v>22</v>
      </c>
      <c r="M18" s="2" t="s">
        <v>23</v>
      </c>
      <c r="N18" s="2" t="s">
        <v>24</v>
      </c>
      <c r="O18" s="40" t="s">
        <v>25</v>
      </c>
      <c r="P18" s="40" t="s">
        <v>26</v>
      </c>
      <c r="Q18" s="40" t="s">
        <v>27</v>
      </c>
      <c r="R18" s="2" t="s">
        <v>28</v>
      </c>
      <c r="S18" s="88"/>
      <c r="T18" s="88"/>
    </row>
    <row r="19" spans="2:95" ht="19.5" customHeight="1" x14ac:dyDescent="0.25">
      <c r="B19" s="2">
        <v>1</v>
      </c>
      <c r="C19" s="2">
        <v>2</v>
      </c>
      <c r="D19" s="2">
        <v>3</v>
      </c>
      <c r="E19" s="2"/>
      <c r="F19" s="2">
        <v>4</v>
      </c>
      <c r="G19" s="2">
        <v>5</v>
      </c>
      <c r="H19" s="2">
        <v>6</v>
      </c>
      <c r="I19" s="2">
        <v>7</v>
      </c>
      <c r="J19" s="19">
        <v>8</v>
      </c>
      <c r="K19" s="2">
        <v>9</v>
      </c>
      <c r="L19" s="2">
        <v>10</v>
      </c>
      <c r="M19" s="2">
        <v>11</v>
      </c>
      <c r="N19" s="2">
        <v>12</v>
      </c>
      <c r="O19" s="40">
        <v>13</v>
      </c>
      <c r="P19" s="40">
        <v>14</v>
      </c>
      <c r="Q19" s="40">
        <v>15</v>
      </c>
      <c r="R19" s="2">
        <v>16</v>
      </c>
      <c r="S19" s="2">
        <v>17</v>
      </c>
      <c r="T19" s="2">
        <v>18</v>
      </c>
      <c r="AK19" s="48">
        <v>2</v>
      </c>
      <c r="AL19" s="48">
        <v>3</v>
      </c>
      <c r="AM19" s="48">
        <v>4</v>
      </c>
      <c r="AN19" s="48">
        <v>5</v>
      </c>
      <c r="AO19" s="48">
        <v>6</v>
      </c>
      <c r="AP19" s="48">
        <v>7</v>
      </c>
      <c r="AQ19" s="48">
        <v>8</v>
      </c>
      <c r="AR19" s="48">
        <v>9</v>
      </c>
      <c r="AS19" s="48">
        <v>10</v>
      </c>
      <c r="AT19" s="48">
        <v>11</v>
      </c>
      <c r="AU19" s="48">
        <v>12</v>
      </c>
      <c r="AV19" s="48">
        <v>13</v>
      </c>
      <c r="AW19" s="48">
        <v>14</v>
      </c>
      <c r="AX19" s="48">
        <v>15</v>
      </c>
      <c r="AY19" s="48">
        <v>16</v>
      </c>
      <c r="AZ19" s="48">
        <v>17</v>
      </c>
      <c r="BA19" s="48">
        <v>18</v>
      </c>
      <c r="BB19" s="48">
        <v>19</v>
      </c>
      <c r="BC19" s="48">
        <v>20</v>
      </c>
      <c r="BD19" s="48">
        <v>21</v>
      </c>
      <c r="BE19" s="48">
        <v>22</v>
      </c>
      <c r="BF19" s="48">
        <v>23</v>
      </c>
      <c r="BG19" s="48">
        <v>24</v>
      </c>
      <c r="BH19" s="48">
        <v>25</v>
      </c>
      <c r="BI19" s="48">
        <v>26</v>
      </c>
      <c r="BJ19" s="48">
        <v>27</v>
      </c>
      <c r="BK19" s="48">
        <v>28</v>
      </c>
      <c r="BL19" s="48">
        <v>29</v>
      </c>
      <c r="BM19" s="48">
        <v>30</v>
      </c>
      <c r="BN19" s="48">
        <v>31</v>
      </c>
      <c r="BO19" s="48">
        <v>32</v>
      </c>
      <c r="BP19" s="48">
        <v>33</v>
      </c>
      <c r="BQ19" s="48">
        <v>34</v>
      </c>
      <c r="BR19" s="48">
        <v>35</v>
      </c>
      <c r="BS19" s="48">
        <v>36</v>
      </c>
      <c r="BT19" s="48">
        <v>37</v>
      </c>
      <c r="BU19" s="48">
        <v>38</v>
      </c>
      <c r="BV19" s="48">
        <v>39</v>
      </c>
      <c r="BW19" s="48">
        <v>40</v>
      </c>
      <c r="BX19" s="48">
        <v>41</v>
      </c>
      <c r="BY19" s="48">
        <v>42</v>
      </c>
      <c r="BZ19" s="48">
        <v>43</v>
      </c>
      <c r="CA19" s="48">
        <v>44</v>
      </c>
      <c r="CB19" s="48">
        <v>45</v>
      </c>
      <c r="CC19" s="48">
        <v>46</v>
      </c>
      <c r="CD19" s="48">
        <v>47</v>
      </c>
      <c r="CE19" s="48">
        <v>48</v>
      </c>
      <c r="CF19" s="48">
        <v>49</v>
      </c>
      <c r="CG19" s="48">
        <v>50</v>
      </c>
      <c r="CH19" s="48">
        <v>51</v>
      </c>
      <c r="CI19" s="48">
        <v>52</v>
      </c>
      <c r="CJ19" s="48">
        <v>53</v>
      </c>
      <c r="CK19" s="48">
        <v>54</v>
      </c>
      <c r="CL19" s="48">
        <v>55</v>
      </c>
      <c r="CM19" s="48">
        <v>56</v>
      </c>
      <c r="CN19" s="48">
        <v>57</v>
      </c>
      <c r="CO19" s="48">
        <v>58</v>
      </c>
      <c r="CP19" s="48">
        <v>59</v>
      </c>
      <c r="CQ19" s="48">
        <v>60</v>
      </c>
    </row>
    <row r="20" spans="2:95" ht="19.5" customHeight="1" x14ac:dyDescent="0.25">
      <c r="B20">
        <v>0</v>
      </c>
      <c r="C20" s="6">
        <f ca="1">D2</f>
        <v>46143</v>
      </c>
      <c r="E20" s="1">
        <f>$D$4</f>
        <v>519.9</v>
      </c>
      <c r="F20" s="1">
        <f>-D4+K20+J20+L20+M20+N20+O20+P20+Q20+R20</f>
        <v>-500</v>
      </c>
      <c r="G20" s="1"/>
      <c r="H20" s="1"/>
      <c r="I20" s="1"/>
      <c r="K20" s="1">
        <f>розрахунки!G4</f>
        <v>19.900000000000002</v>
      </c>
      <c r="L20" s="1"/>
      <c r="M20" s="1"/>
      <c r="N20" s="1"/>
      <c r="O20" s="1">
        <f>розрахунки!G6</f>
        <v>0</v>
      </c>
      <c r="P20" s="1">
        <f>розрахунки!G5</f>
        <v>0</v>
      </c>
      <c r="Q20" s="1">
        <f>IF($D$3=B20,0,IF(розрахунки!$G$2=розрахунки!$AE$7,0,$D$10*($D$9)+розрахунки!G13))</f>
        <v>0</v>
      </c>
      <c r="S20" s="21">
        <f ca="1">SUM(U23:U191)</f>
        <v>0.36400800347328199</v>
      </c>
      <c r="T20" s="7">
        <f ca="1">SUM(F21:F140)+K20+O20+P20+Q20</f>
        <v>539.80655217396884</v>
      </c>
      <c r="U20" s="7">
        <f ca="1">T20-D4</f>
        <v>19.906552173968862</v>
      </c>
      <c r="V20" s="1"/>
      <c r="AH20" s="1">
        <f ca="1">T20-E20</f>
        <v>19.906552173968862</v>
      </c>
      <c r="AK20" s="1">
        <f>F20</f>
        <v>-500</v>
      </c>
      <c r="AL20" s="1">
        <f>F20</f>
        <v>-500</v>
      </c>
      <c r="AM20" s="1">
        <f>F20</f>
        <v>-500</v>
      </c>
      <c r="AN20" s="1">
        <f>F20</f>
        <v>-500</v>
      </c>
      <c r="AO20" s="1">
        <f t="shared" ref="AO20:AO25" si="0">F20</f>
        <v>-500</v>
      </c>
      <c r="AP20" s="1">
        <f t="shared" ref="AP20:AP26" si="1">F20</f>
        <v>-500</v>
      </c>
      <c r="AQ20" s="1">
        <f t="shared" ref="AQ20:AQ27" si="2">F20</f>
        <v>-500</v>
      </c>
      <c r="AR20" s="1">
        <f t="shared" ref="AR20:AR28" si="3">F20</f>
        <v>-500</v>
      </c>
      <c r="AS20" s="1">
        <f t="shared" ref="AS20:AS29" si="4">F20</f>
        <v>-500</v>
      </c>
      <c r="AT20" s="1">
        <f t="shared" ref="AT20:CQ20" si="5">$F$20</f>
        <v>-500</v>
      </c>
      <c r="AU20" s="1">
        <f t="shared" si="5"/>
        <v>-500</v>
      </c>
      <c r="AV20" s="1">
        <f t="shared" si="5"/>
        <v>-500</v>
      </c>
      <c r="AW20" s="1">
        <f t="shared" si="5"/>
        <v>-500</v>
      </c>
      <c r="AX20" s="1">
        <f t="shared" si="5"/>
        <v>-500</v>
      </c>
      <c r="AY20" s="1">
        <f t="shared" si="5"/>
        <v>-500</v>
      </c>
      <c r="AZ20" s="1">
        <f t="shared" si="5"/>
        <v>-500</v>
      </c>
      <c r="BA20" s="1">
        <f t="shared" si="5"/>
        <v>-500</v>
      </c>
      <c r="BB20" s="1">
        <f t="shared" si="5"/>
        <v>-500</v>
      </c>
      <c r="BC20" s="1">
        <f t="shared" si="5"/>
        <v>-500</v>
      </c>
      <c r="BD20" s="1">
        <f t="shared" si="5"/>
        <v>-500</v>
      </c>
      <c r="BE20" s="1">
        <f t="shared" si="5"/>
        <v>-500</v>
      </c>
      <c r="BF20" s="1">
        <f t="shared" si="5"/>
        <v>-500</v>
      </c>
      <c r="BG20" s="1">
        <f t="shared" si="5"/>
        <v>-500</v>
      </c>
      <c r="BH20" s="1">
        <f t="shared" si="5"/>
        <v>-500</v>
      </c>
      <c r="BI20" s="1">
        <f t="shared" si="5"/>
        <v>-500</v>
      </c>
      <c r="BJ20" s="1">
        <f t="shared" si="5"/>
        <v>-500</v>
      </c>
      <c r="BK20" s="1">
        <f t="shared" si="5"/>
        <v>-500</v>
      </c>
      <c r="BL20" s="1">
        <f t="shared" si="5"/>
        <v>-500</v>
      </c>
      <c r="BM20" s="1">
        <f t="shared" si="5"/>
        <v>-500</v>
      </c>
      <c r="BN20" s="1">
        <f t="shared" si="5"/>
        <v>-500</v>
      </c>
      <c r="BO20" s="1">
        <f t="shared" si="5"/>
        <v>-500</v>
      </c>
      <c r="BP20" s="1">
        <f t="shared" si="5"/>
        <v>-500</v>
      </c>
      <c r="BQ20" s="1">
        <f t="shared" si="5"/>
        <v>-500</v>
      </c>
      <c r="BR20" s="1">
        <f t="shared" si="5"/>
        <v>-500</v>
      </c>
      <c r="BS20" s="1">
        <f t="shared" si="5"/>
        <v>-500</v>
      </c>
      <c r="BT20" s="1">
        <f t="shared" si="5"/>
        <v>-500</v>
      </c>
      <c r="BU20" s="1">
        <f t="shared" si="5"/>
        <v>-500</v>
      </c>
      <c r="BV20" s="1">
        <f t="shared" si="5"/>
        <v>-500</v>
      </c>
      <c r="BW20" s="1">
        <f t="shared" si="5"/>
        <v>-500</v>
      </c>
      <c r="BX20" s="1">
        <f t="shared" si="5"/>
        <v>-500</v>
      </c>
      <c r="BY20" s="1">
        <f t="shared" si="5"/>
        <v>-500</v>
      </c>
      <c r="BZ20" s="1">
        <f t="shared" si="5"/>
        <v>-500</v>
      </c>
      <c r="CA20" s="1">
        <f t="shared" si="5"/>
        <v>-500</v>
      </c>
      <c r="CB20" s="1">
        <f t="shared" si="5"/>
        <v>-500</v>
      </c>
      <c r="CC20" s="1">
        <f t="shared" si="5"/>
        <v>-500</v>
      </c>
      <c r="CD20" s="1">
        <f t="shared" si="5"/>
        <v>-500</v>
      </c>
      <c r="CE20" s="1">
        <f t="shared" si="5"/>
        <v>-500</v>
      </c>
      <c r="CF20" s="1">
        <f t="shared" si="5"/>
        <v>-500</v>
      </c>
      <c r="CG20" s="1">
        <f t="shared" si="5"/>
        <v>-500</v>
      </c>
      <c r="CH20" s="1">
        <f t="shared" si="5"/>
        <v>-500</v>
      </c>
      <c r="CI20" s="1">
        <f t="shared" si="5"/>
        <v>-500</v>
      </c>
      <c r="CJ20" s="1">
        <f t="shared" si="5"/>
        <v>-500</v>
      </c>
      <c r="CK20" s="1">
        <f t="shared" si="5"/>
        <v>-500</v>
      </c>
      <c r="CL20" s="1">
        <f t="shared" si="5"/>
        <v>-500</v>
      </c>
      <c r="CM20" s="1">
        <f t="shared" si="5"/>
        <v>-500</v>
      </c>
      <c r="CN20" s="1">
        <f t="shared" si="5"/>
        <v>-500</v>
      </c>
      <c r="CO20" s="1">
        <f t="shared" si="5"/>
        <v>-500</v>
      </c>
      <c r="CP20" s="1">
        <f t="shared" si="5"/>
        <v>-500</v>
      </c>
      <c r="CQ20" s="1">
        <f t="shared" si="5"/>
        <v>-500</v>
      </c>
    </row>
    <row r="21" spans="2:95" ht="19.5" customHeight="1" x14ac:dyDescent="0.25">
      <c r="B21">
        <v>1</v>
      </c>
      <c r="C21" s="6">
        <f ca="1">EDATE(C20,1)</f>
        <v>46174</v>
      </c>
      <c r="D21">
        <f ca="1">C21-C20</f>
        <v>31</v>
      </c>
      <c r="E21" s="1">
        <f t="shared" ref="E21:E24" ca="1" si="6">IF(C21=" "," ",E20-G21)</f>
        <v>259.95116620952814</v>
      </c>
      <c r="F21" s="1">
        <f ca="1">G21+H21+I21</f>
        <v>259.95324937951295</v>
      </c>
      <c r="G21" s="1">
        <f ca="1">IF(D3=1,E20,IF(C21=" "," ",IF(C22=" ",$D$4-SUM($G20:G$21),($D$13-H21))))</f>
        <v>259.94883379047184</v>
      </c>
      <c r="H21" s="1">
        <f ca="1">IF(C21=" "," ",IF($D$14="ні",E20*$D$6*D21/(DATE(YEAR(C21),12,31)-DATE(YEAR(C21),1,1)+1),E20*$F$14*D21/(DATE(YEAR(C21),12,31)-DATE(YEAR(C21),1,1)+1)))</f>
        <v>4.4155890410958907E-3</v>
      </c>
      <c r="I21" s="1">
        <f ca="1">IF(C21=" "," ",IF($F$8="нет",$D$7*$D$4,($D$4*(1+$D$8))*$D$7))</f>
        <v>0</v>
      </c>
      <c r="Q21" s="1"/>
      <c r="U21" s="3"/>
      <c r="AG21">
        <f ca="1">DATE(YEAR(C21),12,31)-DATE(YEAR(C21),1,1)+1</f>
        <v>365</v>
      </c>
      <c r="AK21" s="1">
        <f ca="1">F21</f>
        <v>259.95324937951295</v>
      </c>
      <c r="AL21" s="1">
        <f ca="1">F21</f>
        <v>259.95324937951295</v>
      </c>
      <c r="AM21" s="1">
        <f ca="1">F21</f>
        <v>259.95324937951295</v>
      </c>
      <c r="AN21" s="1">
        <f ca="1">F21</f>
        <v>259.95324937951295</v>
      </c>
      <c r="AO21" s="1">
        <f t="shared" ca="1" si="0"/>
        <v>259.95324937951295</v>
      </c>
      <c r="AP21" s="1">
        <f t="shared" ca="1" si="1"/>
        <v>259.95324937951295</v>
      </c>
      <c r="AQ21" s="1">
        <f t="shared" ca="1" si="2"/>
        <v>259.95324937951295</v>
      </c>
      <c r="AR21" s="1">
        <f t="shared" ca="1" si="3"/>
        <v>259.95324937951295</v>
      </c>
      <c r="AS21" s="1">
        <f t="shared" ca="1" si="4"/>
        <v>259.95324937951295</v>
      </c>
      <c r="AT21" s="1">
        <f t="shared" ref="AT21:CQ21" ca="1" si="7">$F$21</f>
        <v>259.95324937951295</v>
      </c>
      <c r="AU21" s="1">
        <f t="shared" ca="1" si="7"/>
        <v>259.95324937951295</v>
      </c>
      <c r="AV21" s="1">
        <f t="shared" ca="1" si="7"/>
        <v>259.95324937951295</v>
      </c>
      <c r="AW21" s="1">
        <f t="shared" ca="1" si="7"/>
        <v>259.95324937951295</v>
      </c>
      <c r="AX21" s="1">
        <f t="shared" ca="1" si="7"/>
        <v>259.95324937951295</v>
      </c>
      <c r="AY21" s="1">
        <f t="shared" ca="1" si="7"/>
        <v>259.95324937951295</v>
      </c>
      <c r="AZ21" s="1">
        <f t="shared" ca="1" si="7"/>
        <v>259.95324937951295</v>
      </c>
      <c r="BA21" s="1">
        <f t="shared" ca="1" si="7"/>
        <v>259.95324937951295</v>
      </c>
      <c r="BB21" s="1">
        <f t="shared" ca="1" si="7"/>
        <v>259.95324937951295</v>
      </c>
      <c r="BC21" s="1">
        <f t="shared" ca="1" si="7"/>
        <v>259.95324937951295</v>
      </c>
      <c r="BD21" s="1">
        <f t="shared" ca="1" si="7"/>
        <v>259.95324937951295</v>
      </c>
      <c r="BE21" s="1">
        <f t="shared" ca="1" si="7"/>
        <v>259.95324937951295</v>
      </c>
      <c r="BF21" s="1">
        <f t="shared" ca="1" si="7"/>
        <v>259.95324937951295</v>
      </c>
      <c r="BG21" s="1">
        <f t="shared" ca="1" si="7"/>
        <v>259.95324937951295</v>
      </c>
      <c r="BH21" s="1">
        <f t="shared" ca="1" si="7"/>
        <v>259.95324937951295</v>
      </c>
      <c r="BI21" s="1">
        <f t="shared" ca="1" si="7"/>
        <v>259.95324937951295</v>
      </c>
      <c r="BJ21" s="1">
        <f t="shared" ca="1" si="7"/>
        <v>259.95324937951295</v>
      </c>
      <c r="BK21" s="1">
        <f t="shared" ca="1" si="7"/>
        <v>259.95324937951295</v>
      </c>
      <c r="BL21" s="1">
        <f t="shared" ca="1" si="7"/>
        <v>259.95324937951295</v>
      </c>
      <c r="BM21" s="1">
        <f t="shared" ca="1" si="7"/>
        <v>259.95324937951295</v>
      </c>
      <c r="BN21" s="1">
        <f t="shared" ca="1" si="7"/>
        <v>259.95324937951295</v>
      </c>
      <c r="BO21" s="1">
        <f t="shared" ca="1" si="7"/>
        <v>259.95324937951295</v>
      </c>
      <c r="BP21" s="1">
        <f t="shared" ca="1" si="7"/>
        <v>259.95324937951295</v>
      </c>
      <c r="BQ21" s="1">
        <f t="shared" ca="1" si="7"/>
        <v>259.95324937951295</v>
      </c>
      <c r="BR21" s="1">
        <f t="shared" ca="1" si="7"/>
        <v>259.95324937951295</v>
      </c>
      <c r="BS21" s="1">
        <f t="shared" ca="1" si="7"/>
        <v>259.95324937951295</v>
      </c>
      <c r="BT21" s="1">
        <f t="shared" ca="1" si="7"/>
        <v>259.95324937951295</v>
      </c>
      <c r="BU21" s="1">
        <f t="shared" ca="1" si="7"/>
        <v>259.95324937951295</v>
      </c>
      <c r="BV21" s="1">
        <f t="shared" ca="1" si="7"/>
        <v>259.95324937951295</v>
      </c>
      <c r="BW21" s="1">
        <f t="shared" ca="1" si="7"/>
        <v>259.95324937951295</v>
      </c>
      <c r="BX21" s="1">
        <f t="shared" ca="1" si="7"/>
        <v>259.95324937951295</v>
      </c>
      <c r="BY21" s="1">
        <f t="shared" ca="1" si="7"/>
        <v>259.95324937951295</v>
      </c>
      <c r="BZ21" s="1">
        <f t="shared" ca="1" si="7"/>
        <v>259.95324937951295</v>
      </c>
      <c r="CA21" s="1">
        <f t="shared" ca="1" si="7"/>
        <v>259.95324937951295</v>
      </c>
      <c r="CB21" s="1">
        <f t="shared" ca="1" si="7"/>
        <v>259.95324937951295</v>
      </c>
      <c r="CC21" s="1">
        <f t="shared" ca="1" si="7"/>
        <v>259.95324937951295</v>
      </c>
      <c r="CD21" s="1">
        <f t="shared" ca="1" si="7"/>
        <v>259.95324937951295</v>
      </c>
      <c r="CE21" s="1">
        <f t="shared" ca="1" si="7"/>
        <v>259.95324937951295</v>
      </c>
      <c r="CF21" s="1">
        <f t="shared" ca="1" si="7"/>
        <v>259.95324937951295</v>
      </c>
      <c r="CG21" s="1">
        <f t="shared" ca="1" si="7"/>
        <v>259.95324937951295</v>
      </c>
      <c r="CH21" s="1">
        <f t="shared" ca="1" si="7"/>
        <v>259.95324937951295</v>
      </c>
      <c r="CI21" s="1">
        <f t="shared" ca="1" si="7"/>
        <v>259.95324937951295</v>
      </c>
      <c r="CJ21" s="1">
        <f t="shared" ca="1" si="7"/>
        <v>259.95324937951295</v>
      </c>
      <c r="CK21" s="1">
        <f t="shared" ca="1" si="7"/>
        <v>259.95324937951295</v>
      </c>
      <c r="CL21" s="1">
        <f t="shared" ca="1" si="7"/>
        <v>259.95324937951295</v>
      </c>
      <c r="CM21" s="1">
        <f t="shared" ca="1" si="7"/>
        <v>259.95324937951295</v>
      </c>
      <c r="CN21" s="1">
        <f t="shared" ca="1" si="7"/>
        <v>259.95324937951295</v>
      </c>
      <c r="CO21" s="1">
        <f t="shared" ca="1" si="7"/>
        <v>259.95324937951295</v>
      </c>
      <c r="CP21" s="1">
        <f t="shared" ca="1" si="7"/>
        <v>259.95324937951295</v>
      </c>
      <c r="CQ21" s="1">
        <f t="shared" ca="1" si="7"/>
        <v>259.95324937951295</v>
      </c>
    </row>
    <row r="22" spans="2:95" ht="19.5" customHeight="1" x14ac:dyDescent="0.25">
      <c r="B22">
        <f ca="1">IF(C22 =" "," ",B21+1)</f>
        <v>2</v>
      </c>
      <c r="C22" s="6">
        <f ca="1">IF(B21&gt;=$D$3, " ", EDATE(C21,1))</f>
        <v>46204</v>
      </c>
      <c r="D22">
        <f t="shared" ref="D22:D56" ca="1" si="8">IF(C22=" "," ",(C22-C21))</f>
        <v>30</v>
      </c>
      <c r="E22" s="1">
        <f t="shared" ca="1" si="6"/>
        <v>0</v>
      </c>
      <c r="F22" s="1">
        <f ca="1">IF(C22=" "," ",G22+H22+I22)</f>
        <v>259.95330279445591</v>
      </c>
      <c r="G22" s="1">
        <f ca="1">IF(C22=" "," ",IF(C23=" ",$D$4-SUM($G21:G$21),($D$13-H22)))</f>
        <v>259.95116620952814</v>
      </c>
      <c r="H22" s="1">
        <f t="shared" ref="H22:H28" ca="1" si="9">IF(C22=" "," ",IF($D$14="ні",E21*$D$6*D22/(DATE(YEAR(C22),12,31)-DATE(YEAR(C22),1,1)+1),E21*$F$14*D22/(DATE(YEAR(C22),12,31)-DATE(YEAR(C22),1,1)+1)))</f>
        <v>2.1365849277495464E-3</v>
      </c>
      <c r="I22" s="1">
        <f t="shared" ref="I22:I52" ca="1" si="10">IF(C22=" "," ",IF($F$8="нет",$D$7*$D$4,($D$4*(1+$D$8))*$D$7))</f>
        <v>0</v>
      </c>
      <c r="Q22" s="1"/>
      <c r="U22" s="3" t="str">
        <f>IF(B21=$D$3,XIRR($F$20:F21,$C$20:C21)," ")</f>
        <v xml:space="preserve"> </v>
      </c>
      <c r="AG22">
        <f t="shared" ref="AG22:AG85" ca="1" si="11">DATE(YEAR(C22),12,31)-DATE(YEAR(C22),1,1)+1</f>
        <v>365</v>
      </c>
      <c r="AK22" s="1">
        <f ca="1">F22+E22</f>
        <v>259.95330279445591</v>
      </c>
      <c r="AL22" s="1">
        <f ca="1">F22</f>
        <v>259.95330279445591</v>
      </c>
      <c r="AM22" s="1">
        <f ca="1">F22</f>
        <v>259.95330279445591</v>
      </c>
      <c r="AN22" s="1">
        <f ca="1">F22</f>
        <v>259.95330279445591</v>
      </c>
      <c r="AO22" s="1">
        <f t="shared" ca="1" si="0"/>
        <v>259.95330279445591</v>
      </c>
      <c r="AP22" s="1">
        <f t="shared" ca="1" si="1"/>
        <v>259.95330279445591</v>
      </c>
      <c r="AQ22" s="1">
        <f t="shared" ca="1" si="2"/>
        <v>259.95330279445591</v>
      </c>
      <c r="AR22" s="1">
        <f t="shared" ca="1" si="3"/>
        <v>259.95330279445591</v>
      </c>
      <c r="AS22" s="1">
        <f t="shared" ca="1" si="4"/>
        <v>259.95330279445591</v>
      </c>
      <c r="AT22" s="1">
        <f t="shared" ref="AT22:CQ22" ca="1" si="12">$F$22</f>
        <v>259.95330279445591</v>
      </c>
      <c r="AU22" s="1">
        <f t="shared" ca="1" si="12"/>
        <v>259.95330279445591</v>
      </c>
      <c r="AV22" s="1">
        <f t="shared" ca="1" si="12"/>
        <v>259.95330279445591</v>
      </c>
      <c r="AW22" s="1">
        <f t="shared" ca="1" si="12"/>
        <v>259.95330279445591</v>
      </c>
      <c r="AX22" s="1">
        <f t="shared" ca="1" si="12"/>
        <v>259.95330279445591</v>
      </c>
      <c r="AY22" s="1">
        <f t="shared" ca="1" si="12"/>
        <v>259.95330279445591</v>
      </c>
      <c r="AZ22" s="1">
        <f t="shared" ca="1" si="12"/>
        <v>259.95330279445591</v>
      </c>
      <c r="BA22" s="1">
        <f t="shared" ca="1" si="12"/>
        <v>259.95330279445591</v>
      </c>
      <c r="BB22" s="1">
        <f t="shared" ca="1" si="12"/>
        <v>259.95330279445591</v>
      </c>
      <c r="BC22" s="1">
        <f t="shared" ca="1" si="12"/>
        <v>259.95330279445591</v>
      </c>
      <c r="BD22" s="1">
        <f t="shared" ca="1" si="12"/>
        <v>259.95330279445591</v>
      </c>
      <c r="BE22" s="1">
        <f t="shared" ca="1" si="12"/>
        <v>259.95330279445591</v>
      </c>
      <c r="BF22" s="1">
        <f t="shared" ca="1" si="12"/>
        <v>259.95330279445591</v>
      </c>
      <c r="BG22" s="1">
        <f t="shared" ca="1" si="12"/>
        <v>259.95330279445591</v>
      </c>
      <c r="BH22" s="1">
        <f t="shared" ca="1" si="12"/>
        <v>259.95330279445591</v>
      </c>
      <c r="BI22" s="1">
        <f t="shared" ca="1" si="12"/>
        <v>259.95330279445591</v>
      </c>
      <c r="BJ22" s="1">
        <f t="shared" ca="1" si="12"/>
        <v>259.95330279445591</v>
      </c>
      <c r="BK22" s="1">
        <f t="shared" ca="1" si="12"/>
        <v>259.95330279445591</v>
      </c>
      <c r="BL22" s="1">
        <f t="shared" ca="1" si="12"/>
        <v>259.95330279445591</v>
      </c>
      <c r="BM22" s="1">
        <f t="shared" ca="1" si="12"/>
        <v>259.95330279445591</v>
      </c>
      <c r="BN22" s="1">
        <f t="shared" ca="1" si="12"/>
        <v>259.95330279445591</v>
      </c>
      <c r="BO22" s="1">
        <f t="shared" ca="1" si="12"/>
        <v>259.95330279445591</v>
      </c>
      <c r="BP22" s="1">
        <f t="shared" ca="1" si="12"/>
        <v>259.95330279445591</v>
      </c>
      <c r="BQ22" s="1">
        <f t="shared" ca="1" si="12"/>
        <v>259.95330279445591</v>
      </c>
      <c r="BR22" s="1">
        <f t="shared" ca="1" si="12"/>
        <v>259.95330279445591</v>
      </c>
      <c r="BS22" s="1">
        <f t="shared" ca="1" si="12"/>
        <v>259.95330279445591</v>
      </c>
      <c r="BT22" s="1">
        <f t="shared" ca="1" si="12"/>
        <v>259.95330279445591</v>
      </c>
      <c r="BU22" s="1">
        <f t="shared" ca="1" si="12"/>
        <v>259.95330279445591</v>
      </c>
      <c r="BV22" s="1">
        <f t="shared" ca="1" si="12"/>
        <v>259.95330279445591</v>
      </c>
      <c r="BW22" s="1">
        <f t="shared" ca="1" si="12"/>
        <v>259.95330279445591</v>
      </c>
      <c r="BX22" s="1">
        <f t="shared" ca="1" si="12"/>
        <v>259.95330279445591</v>
      </c>
      <c r="BY22" s="1">
        <f t="shared" ca="1" si="12"/>
        <v>259.95330279445591</v>
      </c>
      <c r="BZ22" s="1">
        <f t="shared" ca="1" si="12"/>
        <v>259.95330279445591</v>
      </c>
      <c r="CA22" s="1">
        <f t="shared" ca="1" si="12"/>
        <v>259.95330279445591</v>
      </c>
      <c r="CB22" s="1">
        <f t="shared" ca="1" si="12"/>
        <v>259.95330279445591</v>
      </c>
      <c r="CC22" s="1">
        <f t="shared" ca="1" si="12"/>
        <v>259.95330279445591</v>
      </c>
      <c r="CD22" s="1">
        <f t="shared" ca="1" si="12"/>
        <v>259.95330279445591</v>
      </c>
      <c r="CE22" s="1">
        <f t="shared" ca="1" si="12"/>
        <v>259.95330279445591</v>
      </c>
      <c r="CF22" s="1">
        <f t="shared" ca="1" si="12"/>
        <v>259.95330279445591</v>
      </c>
      <c r="CG22" s="1">
        <f t="shared" ca="1" si="12"/>
        <v>259.95330279445591</v>
      </c>
      <c r="CH22" s="1">
        <f t="shared" ca="1" si="12"/>
        <v>259.95330279445591</v>
      </c>
      <c r="CI22" s="1">
        <f t="shared" ca="1" si="12"/>
        <v>259.95330279445591</v>
      </c>
      <c r="CJ22" s="1">
        <f t="shared" ca="1" si="12"/>
        <v>259.95330279445591</v>
      </c>
      <c r="CK22" s="1">
        <f t="shared" ca="1" si="12"/>
        <v>259.95330279445591</v>
      </c>
      <c r="CL22" s="1">
        <f t="shared" ca="1" si="12"/>
        <v>259.95330279445591</v>
      </c>
      <c r="CM22" s="1">
        <f t="shared" ca="1" si="12"/>
        <v>259.95330279445591</v>
      </c>
      <c r="CN22" s="1">
        <f t="shared" ca="1" si="12"/>
        <v>259.95330279445591</v>
      </c>
      <c r="CO22" s="1">
        <f t="shared" ca="1" si="12"/>
        <v>259.95330279445591</v>
      </c>
      <c r="CP22" s="1">
        <f t="shared" ca="1" si="12"/>
        <v>259.95330279445591</v>
      </c>
      <c r="CQ22" s="1">
        <f t="shared" ca="1" si="12"/>
        <v>259.95330279445591</v>
      </c>
    </row>
    <row r="23" spans="2:95" ht="19.5" customHeight="1" x14ac:dyDescent="0.25">
      <c r="B23" t="str">
        <f ca="1">IF(C23 =" "," ",B22+1)</f>
        <v xml:space="preserve"> </v>
      </c>
      <c r="C23" s="6" t="str">
        <f ca="1">IF(B22&gt;=$D$3, " ", EDATE(C22,1))</f>
        <v xml:space="preserve"> </v>
      </c>
      <c r="D23" t="str">
        <f t="shared" ca="1" si="8"/>
        <v xml:space="preserve"> </v>
      </c>
      <c r="E23" s="1" t="str">
        <f t="shared" ca="1" si="6"/>
        <v xml:space="preserve"> </v>
      </c>
      <c r="F23" s="1" t="str">
        <f ca="1">IF(C23=" "," ",G23+H23+I23)</f>
        <v xml:space="preserve"> </v>
      </c>
      <c r="G23" s="1" t="str">
        <f ca="1">IF(C23=" "," ",IF(C24=" ",$D$4-SUM($G$21:G22),($D$13-H23)))</f>
        <v xml:space="preserve"> </v>
      </c>
      <c r="H23" s="1" t="str">
        <f t="shared" ca="1" si="9"/>
        <v xml:space="preserve"> </v>
      </c>
      <c r="I23" s="1" t="str">
        <f t="shared" ca="1" si="10"/>
        <v xml:space="preserve"> </v>
      </c>
      <c r="Q23" s="1"/>
      <c r="U23" s="3">
        <f ca="1">IF(B22=$D$3,XIRR($F$20:F22,$C$20:C22)," ")</f>
        <v>0.36400800347328199</v>
      </c>
      <c r="AG23" t="e">
        <f t="shared" ca="1" si="11"/>
        <v>#VALUE!</v>
      </c>
      <c r="AK23" s="47">
        <f ca="1">IRR(AK20:AK22)*12</f>
        <v>0.31712624713180304</v>
      </c>
      <c r="AL23" s="1" t="e">
        <f ca="1">F23+E23</f>
        <v>#VALUE!</v>
      </c>
      <c r="AM23" s="1" t="str">
        <f ca="1">F23</f>
        <v xml:space="preserve"> </v>
      </c>
      <c r="AN23" s="1" t="str">
        <f ca="1">F23</f>
        <v xml:space="preserve"> </v>
      </c>
      <c r="AO23" s="1" t="str">
        <f t="shared" ca="1" si="0"/>
        <v xml:space="preserve"> </v>
      </c>
      <c r="AP23" s="1" t="str">
        <f t="shared" ca="1" si="1"/>
        <v xml:space="preserve"> </v>
      </c>
      <c r="AQ23" s="1" t="str">
        <f t="shared" ca="1" si="2"/>
        <v xml:space="preserve"> </v>
      </c>
      <c r="AR23" s="1" t="str">
        <f t="shared" ca="1" si="3"/>
        <v xml:space="preserve"> </v>
      </c>
      <c r="AS23" s="1" t="str">
        <f t="shared" ca="1" si="4"/>
        <v xml:space="preserve"> </v>
      </c>
      <c r="AT23" s="1" t="str">
        <f t="shared" ref="AT23:CQ23" ca="1" si="13">$F$23</f>
        <v xml:space="preserve"> </v>
      </c>
      <c r="AU23" s="1" t="str">
        <f t="shared" ca="1" si="13"/>
        <v xml:space="preserve"> </v>
      </c>
      <c r="AV23" s="1" t="str">
        <f t="shared" ca="1" si="13"/>
        <v xml:space="preserve"> </v>
      </c>
      <c r="AW23" s="1" t="str">
        <f t="shared" ca="1" si="13"/>
        <v xml:space="preserve"> </v>
      </c>
      <c r="AX23" s="1" t="str">
        <f t="shared" ca="1" si="13"/>
        <v xml:space="preserve"> </v>
      </c>
      <c r="AY23" s="1" t="str">
        <f t="shared" ca="1" si="13"/>
        <v xml:space="preserve"> </v>
      </c>
      <c r="AZ23" s="1" t="str">
        <f t="shared" ca="1" si="13"/>
        <v xml:space="preserve"> </v>
      </c>
      <c r="BA23" s="1" t="str">
        <f t="shared" ca="1" si="13"/>
        <v xml:space="preserve"> </v>
      </c>
      <c r="BB23" s="1" t="str">
        <f t="shared" ca="1" si="13"/>
        <v xml:space="preserve"> </v>
      </c>
      <c r="BC23" s="1" t="str">
        <f t="shared" ca="1" si="13"/>
        <v xml:space="preserve"> </v>
      </c>
      <c r="BD23" s="1" t="str">
        <f t="shared" ca="1" si="13"/>
        <v xml:space="preserve"> </v>
      </c>
      <c r="BE23" s="1" t="str">
        <f t="shared" ca="1" si="13"/>
        <v xml:space="preserve"> </v>
      </c>
      <c r="BF23" s="1" t="str">
        <f t="shared" ca="1" si="13"/>
        <v xml:space="preserve"> </v>
      </c>
      <c r="BG23" s="1" t="str">
        <f t="shared" ca="1" si="13"/>
        <v xml:space="preserve"> </v>
      </c>
      <c r="BH23" s="1" t="str">
        <f t="shared" ca="1" si="13"/>
        <v xml:space="preserve"> </v>
      </c>
      <c r="BI23" s="1" t="str">
        <f t="shared" ca="1" si="13"/>
        <v xml:space="preserve"> </v>
      </c>
      <c r="BJ23" s="1" t="str">
        <f t="shared" ca="1" si="13"/>
        <v xml:space="preserve"> </v>
      </c>
      <c r="BK23" s="1" t="str">
        <f t="shared" ca="1" si="13"/>
        <v xml:space="preserve"> </v>
      </c>
      <c r="BL23" s="1" t="str">
        <f t="shared" ca="1" si="13"/>
        <v xml:space="preserve"> </v>
      </c>
      <c r="BM23" s="1" t="str">
        <f t="shared" ca="1" si="13"/>
        <v xml:space="preserve"> </v>
      </c>
      <c r="BN23" s="1" t="str">
        <f t="shared" ca="1" si="13"/>
        <v xml:space="preserve"> </v>
      </c>
      <c r="BO23" s="1" t="str">
        <f t="shared" ca="1" si="13"/>
        <v xml:space="preserve"> </v>
      </c>
      <c r="BP23" s="1" t="str">
        <f t="shared" ca="1" si="13"/>
        <v xml:space="preserve"> </v>
      </c>
      <c r="BQ23" s="1" t="str">
        <f t="shared" ca="1" si="13"/>
        <v xml:space="preserve"> </v>
      </c>
      <c r="BR23" s="1" t="str">
        <f t="shared" ca="1" si="13"/>
        <v xml:space="preserve"> </v>
      </c>
      <c r="BS23" s="1" t="str">
        <f t="shared" ca="1" si="13"/>
        <v xml:space="preserve"> </v>
      </c>
      <c r="BT23" s="1" t="str">
        <f t="shared" ca="1" si="13"/>
        <v xml:space="preserve"> </v>
      </c>
      <c r="BU23" s="1" t="str">
        <f t="shared" ca="1" si="13"/>
        <v xml:space="preserve"> </v>
      </c>
      <c r="BV23" s="1" t="str">
        <f t="shared" ca="1" si="13"/>
        <v xml:space="preserve"> </v>
      </c>
      <c r="BW23" s="1" t="str">
        <f t="shared" ca="1" si="13"/>
        <v xml:space="preserve"> </v>
      </c>
      <c r="BX23" s="1" t="str">
        <f t="shared" ca="1" si="13"/>
        <v xml:space="preserve"> </v>
      </c>
      <c r="BY23" s="1" t="str">
        <f t="shared" ca="1" si="13"/>
        <v xml:space="preserve"> </v>
      </c>
      <c r="BZ23" s="1" t="str">
        <f t="shared" ca="1" si="13"/>
        <v xml:space="preserve"> </v>
      </c>
      <c r="CA23" s="1" t="str">
        <f t="shared" ca="1" si="13"/>
        <v xml:space="preserve"> </v>
      </c>
      <c r="CB23" s="1" t="str">
        <f t="shared" ca="1" si="13"/>
        <v xml:space="preserve"> </v>
      </c>
      <c r="CC23" s="1" t="str">
        <f t="shared" ca="1" si="13"/>
        <v xml:space="preserve"> </v>
      </c>
      <c r="CD23" s="1" t="str">
        <f t="shared" ca="1" si="13"/>
        <v xml:space="preserve"> </v>
      </c>
      <c r="CE23" s="1" t="str">
        <f t="shared" ca="1" si="13"/>
        <v xml:space="preserve"> </v>
      </c>
      <c r="CF23" s="1" t="str">
        <f t="shared" ca="1" si="13"/>
        <v xml:space="preserve"> </v>
      </c>
      <c r="CG23" s="1" t="str">
        <f t="shared" ca="1" si="13"/>
        <v xml:space="preserve"> </v>
      </c>
      <c r="CH23" s="1" t="str">
        <f t="shared" ca="1" si="13"/>
        <v xml:space="preserve"> </v>
      </c>
      <c r="CI23" s="1" t="str">
        <f t="shared" ca="1" si="13"/>
        <v xml:space="preserve"> </v>
      </c>
      <c r="CJ23" s="1" t="str">
        <f t="shared" ca="1" si="13"/>
        <v xml:space="preserve"> </v>
      </c>
      <c r="CK23" s="1" t="str">
        <f t="shared" ca="1" si="13"/>
        <v xml:space="preserve"> </v>
      </c>
      <c r="CL23" s="1" t="str">
        <f t="shared" ca="1" si="13"/>
        <v xml:space="preserve"> </v>
      </c>
      <c r="CM23" s="1" t="str">
        <f t="shared" ca="1" si="13"/>
        <v xml:space="preserve"> </v>
      </c>
      <c r="CN23" s="1" t="str">
        <f t="shared" ca="1" si="13"/>
        <v xml:space="preserve"> </v>
      </c>
      <c r="CO23" s="1" t="str">
        <f t="shared" ca="1" si="13"/>
        <v xml:space="preserve"> </v>
      </c>
      <c r="CP23" s="1" t="str">
        <f t="shared" ca="1" si="13"/>
        <v xml:space="preserve"> </v>
      </c>
      <c r="CQ23" s="1" t="str">
        <f t="shared" ca="1" si="13"/>
        <v xml:space="preserve"> </v>
      </c>
    </row>
    <row r="24" spans="2:95" ht="19.5" customHeight="1" x14ac:dyDescent="0.25">
      <c r="B24" t="str">
        <f t="shared" ref="B24:B56" ca="1" si="14">IF(C24 =" "," ",B23+1)</f>
        <v xml:space="preserve"> </v>
      </c>
      <c r="C24" s="6" t="str">
        <f t="shared" ref="C24:C86" ca="1" si="15">IF(B23&gt;=$D$3, " ", EDATE(C23,1))</f>
        <v xml:space="preserve"> </v>
      </c>
      <c r="D24" t="str">
        <f t="shared" ca="1" si="8"/>
        <v xml:space="preserve"> </v>
      </c>
      <c r="E24" s="1" t="str">
        <f t="shared" ca="1" si="6"/>
        <v xml:space="preserve"> </v>
      </c>
      <c r="F24" s="1" t="str">
        <f ca="1">IF(C24=" "," ",G24+H24+I24)</f>
        <v xml:space="preserve"> </v>
      </c>
      <c r="G24" s="1" t="str">
        <f ca="1">IF(C24=" "," ",IF(C25=" ",$D$4-SUM($G$21:G23),($D$13-H24)))</f>
        <v xml:space="preserve"> </v>
      </c>
      <c r="H24" s="1" t="str">
        <f t="shared" ca="1" si="9"/>
        <v xml:space="preserve"> </v>
      </c>
      <c r="I24" s="1" t="str">
        <f t="shared" ca="1" si="10"/>
        <v xml:space="preserve"> </v>
      </c>
      <c r="Q24" s="1"/>
      <c r="U24" s="3" t="str">
        <f ca="1">IF(B23=$D$3,XIRR($F$20:F23,$C$20:C23)," ")</f>
        <v xml:space="preserve"> </v>
      </c>
      <c r="AG24" t="e">
        <f t="shared" ca="1" si="11"/>
        <v>#VALUE!</v>
      </c>
      <c r="AL24" s="47" t="e">
        <f ca="1">IRR(AL20:AL23)*12</f>
        <v>#VALUE!</v>
      </c>
      <c r="AM24" s="1" t="e">
        <f ca="1">F24+E24</f>
        <v>#VALUE!</v>
      </c>
      <c r="AN24" s="1" t="str">
        <f ca="1">F24</f>
        <v xml:space="preserve"> </v>
      </c>
      <c r="AO24" s="1" t="str">
        <f t="shared" ca="1" si="0"/>
        <v xml:space="preserve"> </v>
      </c>
      <c r="AP24" s="1" t="str">
        <f t="shared" ca="1" si="1"/>
        <v xml:space="preserve"> </v>
      </c>
      <c r="AQ24" s="1" t="str">
        <f t="shared" ca="1" si="2"/>
        <v xml:space="preserve"> </v>
      </c>
      <c r="AR24" s="1" t="str">
        <f t="shared" ca="1" si="3"/>
        <v xml:space="preserve"> </v>
      </c>
      <c r="AS24" s="1" t="str">
        <f t="shared" ca="1" si="4"/>
        <v xml:space="preserve"> </v>
      </c>
      <c r="AT24" s="1" t="str">
        <f t="shared" ref="AT24:CQ24" ca="1" si="16">$F$24</f>
        <v xml:space="preserve"> </v>
      </c>
      <c r="AU24" s="1" t="str">
        <f t="shared" ca="1" si="16"/>
        <v xml:space="preserve"> </v>
      </c>
      <c r="AV24" s="1" t="str">
        <f t="shared" ca="1" si="16"/>
        <v xml:space="preserve"> </v>
      </c>
      <c r="AW24" s="1" t="str">
        <f t="shared" ca="1" si="16"/>
        <v xml:space="preserve"> </v>
      </c>
      <c r="AX24" s="1" t="str">
        <f t="shared" ca="1" si="16"/>
        <v xml:space="preserve"> </v>
      </c>
      <c r="AY24" s="1" t="str">
        <f t="shared" ca="1" si="16"/>
        <v xml:space="preserve"> </v>
      </c>
      <c r="AZ24" s="1" t="str">
        <f t="shared" ca="1" si="16"/>
        <v xml:space="preserve"> </v>
      </c>
      <c r="BA24" s="1" t="str">
        <f t="shared" ca="1" si="16"/>
        <v xml:space="preserve"> </v>
      </c>
      <c r="BB24" s="1" t="str">
        <f t="shared" ca="1" si="16"/>
        <v xml:space="preserve"> </v>
      </c>
      <c r="BC24" s="1" t="str">
        <f t="shared" ca="1" si="16"/>
        <v xml:space="preserve"> </v>
      </c>
      <c r="BD24" s="1" t="str">
        <f t="shared" ca="1" si="16"/>
        <v xml:space="preserve"> </v>
      </c>
      <c r="BE24" s="1" t="str">
        <f t="shared" ca="1" si="16"/>
        <v xml:space="preserve"> </v>
      </c>
      <c r="BF24" s="1" t="str">
        <f t="shared" ca="1" si="16"/>
        <v xml:space="preserve"> </v>
      </c>
      <c r="BG24" s="1" t="str">
        <f t="shared" ca="1" si="16"/>
        <v xml:space="preserve"> </v>
      </c>
      <c r="BH24" s="1" t="str">
        <f t="shared" ca="1" si="16"/>
        <v xml:space="preserve"> </v>
      </c>
      <c r="BI24" s="1" t="str">
        <f t="shared" ca="1" si="16"/>
        <v xml:space="preserve"> </v>
      </c>
      <c r="BJ24" s="1" t="str">
        <f t="shared" ca="1" si="16"/>
        <v xml:space="preserve"> </v>
      </c>
      <c r="BK24" s="1" t="str">
        <f t="shared" ca="1" si="16"/>
        <v xml:space="preserve"> </v>
      </c>
      <c r="BL24" s="1" t="str">
        <f t="shared" ca="1" si="16"/>
        <v xml:space="preserve"> </v>
      </c>
      <c r="BM24" s="1" t="str">
        <f t="shared" ca="1" si="16"/>
        <v xml:space="preserve"> </v>
      </c>
      <c r="BN24" s="1" t="str">
        <f t="shared" ca="1" si="16"/>
        <v xml:space="preserve"> </v>
      </c>
      <c r="BO24" s="1" t="str">
        <f t="shared" ca="1" si="16"/>
        <v xml:space="preserve"> </v>
      </c>
      <c r="BP24" s="1" t="str">
        <f t="shared" ca="1" si="16"/>
        <v xml:space="preserve"> </v>
      </c>
      <c r="BQ24" s="1" t="str">
        <f t="shared" ca="1" si="16"/>
        <v xml:space="preserve"> </v>
      </c>
      <c r="BR24" s="1" t="str">
        <f t="shared" ca="1" si="16"/>
        <v xml:space="preserve"> </v>
      </c>
      <c r="BS24" s="1" t="str">
        <f t="shared" ca="1" si="16"/>
        <v xml:space="preserve"> </v>
      </c>
      <c r="BT24" s="1" t="str">
        <f t="shared" ca="1" si="16"/>
        <v xml:space="preserve"> </v>
      </c>
      <c r="BU24" s="1" t="str">
        <f t="shared" ca="1" si="16"/>
        <v xml:space="preserve"> </v>
      </c>
      <c r="BV24" s="1" t="str">
        <f t="shared" ca="1" si="16"/>
        <v xml:space="preserve"> </v>
      </c>
      <c r="BW24" s="1" t="str">
        <f t="shared" ca="1" si="16"/>
        <v xml:space="preserve"> </v>
      </c>
      <c r="BX24" s="1" t="str">
        <f t="shared" ca="1" si="16"/>
        <v xml:space="preserve"> </v>
      </c>
      <c r="BY24" s="1" t="str">
        <f t="shared" ca="1" si="16"/>
        <v xml:space="preserve"> </v>
      </c>
      <c r="BZ24" s="1" t="str">
        <f t="shared" ca="1" si="16"/>
        <v xml:space="preserve"> </v>
      </c>
      <c r="CA24" s="1" t="str">
        <f t="shared" ca="1" si="16"/>
        <v xml:space="preserve"> </v>
      </c>
      <c r="CB24" s="1" t="str">
        <f t="shared" ca="1" si="16"/>
        <v xml:space="preserve"> </v>
      </c>
      <c r="CC24" s="1" t="str">
        <f t="shared" ca="1" si="16"/>
        <v xml:space="preserve"> </v>
      </c>
      <c r="CD24" s="1" t="str">
        <f t="shared" ca="1" si="16"/>
        <v xml:space="preserve"> </v>
      </c>
      <c r="CE24" s="1" t="str">
        <f t="shared" ca="1" si="16"/>
        <v xml:space="preserve"> </v>
      </c>
      <c r="CF24" s="1" t="str">
        <f t="shared" ca="1" si="16"/>
        <v xml:space="preserve"> </v>
      </c>
      <c r="CG24" s="1" t="str">
        <f t="shared" ca="1" si="16"/>
        <v xml:space="preserve"> </v>
      </c>
      <c r="CH24" s="1" t="str">
        <f t="shared" ca="1" si="16"/>
        <v xml:space="preserve"> </v>
      </c>
      <c r="CI24" s="1" t="str">
        <f t="shared" ca="1" si="16"/>
        <v xml:space="preserve"> </v>
      </c>
      <c r="CJ24" s="1" t="str">
        <f t="shared" ca="1" si="16"/>
        <v xml:space="preserve"> </v>
      </c>
      <c r="CK24" s="1" t="str">
        <f t="shared" ca="1" si="16"/>
        <v xml:space="preserve"> </v>
      </c>
      <c r="CL24" s="1" t="str">
        <f t="shared" ca="1" si="16"/>
        <v xml:space="preserve"> </v>
      </c>
      <c r="CM24" s="1" t="str">
        <f t="shared" ca="1" si="16"/>
        <v xml:space="preserve"> </v>
      </c>
      <c r="CN24" s="1" t="str">
        <f t="shared" ca="1" si="16"/>
        <v xml:space="preserve"> </v>
      </c>
      <c r="CO24" s="1" t="str">
        <f t="shared" ca="1" si="16"/>
        <v xml:space="preserve"> </v>
      </c>
      <c r="CP24" s="1" t="str">
        <f t="shared" ca="1" si="16"/>
        <v xml:space="preserve"> </v>
      </c>
      <c r="CQ24" s="1" t="str">
        <f t="shared" ca="1" si="16"/>
        <v xml:space="preserve"> </v>
      </c>
    </row>
    <row r="25" spans="2:95" ht="19.5" customHeight="1" x14ac:dyDescent="0.25">
      <c r="B25" t="str">
        <f t="shared" ca="1" si="14"/>
        <v xml:space="preserve"> </v>
      </c>
      <c r="C25" s="6" t="str">
        <f t="shared" ca="1" si="15"/>
        <v xml:space="preserve"> </v>
      </c>
      <c r="D25" t="str">
        <f t="shared" ca="1" si="8"/>
        <v xml:space="preserve"> </v>
      </c>
      <c r="E25" s="1" t="str">
        <f ca="1">IF(C25=" "," ",E24-G25)</f>
        <v xml:space="preserve"> </v>
      </c>
      <c r="F25" s="1" t="str">
        <f ca="1">IF(C25=" "," ",G25+H25+I25)</f>
        <v xml:space="preserve"> </v>
      </c>
      <c r="G25" s="1" t="str">
        <f ca="1">IF(C25=" "," ",IF(C26=" ",$D$4-SUM($G$21:G24),($D$13-H25)))</f>
        <v xml:space="preserve"> </v>
      </c>
      <c r="H25" s="1" t="str">
        <f t="shared" ca="1" si="9"/>
        <v xml:space="preserve"> </v>
      </c>
      <c r="I25" s="1" t="str">
        <f t="shared" ca="1" si="10"/>
        <v xml:space="preserve"> </v>
      </c>
      <c r="Q25" s="1"/>
      <c r="U25" s="3" t="str">
        <f ca="1">IF(B24=$D$3,XIRR($F$20:F24,$C$20:C24)," ")</f>
        <v xml:space="preserve"> </v>
      </c>
      <c r="AG25" t="e">
        <f t="shared" ca="1" si="11"/>
        <v>#VALUE!</v>
      </c>
      <c r="AM25" s="47" t="e">
        <f ca="1">IRR(AM20:AM24)*12</f>
        <v>#VALUE!</v>
      </c>
      <c r="AN25" s="1" t="e">
        <f ca="1">F25+E25</f>
        <v>#VALUE!</v>
      </c>
      <c r="AO25" s="1" t="str">
        <f t="shared" ca="1" si="0"/>
        <v xml:space="preserve"> </v>
      </c>
      <c r="AP25" s="1" t="str">
        <f t="shared" ca="1" si="1"/>
        <v xml:space="preserve"> </v>
      </c>
      <c r="AQ25" s="1" t="str">
        <f t="shared" ca="1" si="2"/>
        <v xml:space="preserve"> </v>
      </c>
      <c r="AR25" s="1" t="str">
        <f t="shared" ca="1" si="3"/>
        <v xml:space="preserve"> </v>
      </c>
      <c r="AS25" s="1" t="str">
        <f t="shared" ca="1" si="4"/>
        <v xml:space="preserve"> </v>
      </c>
      <c r="AT25" s="1" t="str">
        <f t="shared" ref="AT25:CQ25" ca="1" si="17">$F$25</f>
        <v xml:space="preserve"> </v>
      </c>
      <c r="AU25" s="1" t="str">
        <f t="shared" ca="1" si="17"/>
        <v xml:space="preserve"> </v>
      </c>
      <c r="AV25" s="1" t="str">
        <f t="shared" ca="1" si="17"/>
        <v xml:space="preserve"> </v>
      </c>
      <c r="AW25" s="1" t="str">
        <f t="shared" ca="1" si="17"/>
        <v xml:space="preserve"> </v>
      </c>
      <c r="AX25" s="1" t="str">
        <f t="shared" ca="1" si="17"/>
        <v xml:space="preserve"> </v>
      </c>
      <c r="AY25" s="1" t="str">
        <f t="shared" ca="1" si="17"/>
        <v xml:space="preserve"> </v>
      </c>
      <c r="AZ25" s="1" t="str">
        <f t="shared" ca="1" si="17"/>
        <v xml:space="preserve"> </v>
      </c>
      <c r="BA25" s="1" t="str">
        <f t="shared" ca="1" si="17"/>
        <v xml:space="preserve"> </v>
      </c>
      <c r="BB25" s="1" t="str">
        <f t="shared" ca="1" si="17"/>
        <v xml:space="preserve"> </v>
      </c>
      <c r="BC25" s="1" t="str">
        <f t="shared" ca="1" si="17"/>
        <v xml:space="preserve"> </v>
      </c>
      <c r="BD25" s="1" t="str">
        <f t="shared" ca="1" si="17"/>
        <v xml:space="preserve"> </v>
      </c>
      <c r="BE25" s="1" t="str">
        <f t="shared" ca="1" si="17"/>
        <v xml:space="preserve"> </v>
      </c>
      <c r="BF25" s="1" t="str">
        <f t="shared" ca="1" si="17"/>
        <v xml:space="preserve"> </v>
      </c>
      <c r="BG25" s="1" t="str">
        <f t="shared" ca="1" si="17"/>
        <v xml:space="preserve"> </v>
      </c>
      <c r="BH25" s="1" t="str">
        <f t="shared" ca="1" si="17"/>
        <v xml:space="preserve"> </v>
      </c>
      <c r="BI25" s="1" t="str">
        <f t="shared" ca="1" si="17"/>
        <v xml:space="preserve"> </v>
      </c>
      <c r="BJ25" s="1" t="str">
        <f t="shared" ca="1" si="17"/>
        <v xml:space="preserve"> </v>
      </c>
      <c r="BK25" s="1" t="str">
        <f t="shared" ca="1" si="17"/>
        <v xml:space="preserve"> </v>
      </c>
      <c r="BL25" s="1" t="str">
        <f t="shared" ca="1" si="17"/>
        <v xml:space="preserve"> </v>
      </c>
      <c r="BM25" s="1" t="str">
        <f t="shared" ca="1" si="17"/>
        <v xml:space="preserve"> </v>
      </c>
      <c r="BN25" s="1" t="str">
        <f t="shared" ca="1" si="17"/>
        <v xml:space="preserve"> </v>
      </c>
      <c r="BO25" s="1" t="str">
        <f t="shared" ca="1" si="17"/>
        <v xml:space="preserve"> </v>
      </c>
      <c r="BP25" s="1" t="str">
        <f t="shared" ca="1" si="17"/>
        <v xml:space="preserve"> </v>
      </c>
      <c r="BQ25" s="1" t="str">
        <f t="shared" ca="1" si="17"/>
        <v xml:space="preserve"> </v>
      </c>
      <c r="BR25" s="1" t="str">
        <f t="shared" ca="1" si="17"/>
        <v xml:space="preserve"> </v>
      </c>
      <c r="BS25" s="1" t="str">
        <f t="shared" ca="1" si="17"/>
        <v xml:space="preserve"> </v>
      </c>
      <c r="BT25" s="1" t="str">
        <f t="shared" ca="1" si="17"/>
        <v xml:space="preserve"> </v>
      </c>
      <c r="BU25" s="1" t="str">
        <f t="shared" ca="1" si="17"/>
        <v xml:space="preserve"> </v>
      </c>
      <c r="BV25" s="1" t="str">
        <f t="shared" ca="1" si="17"/>
        <v xml:space="preserve"> </v>
      </c>
      <c r="BW25" s="1" t="str">
        <f t="shared" ca="1" si="17"/>
        <v xml:space="preserve"> </v>
      </c>
      <c r="BX25" s="1" t="str">
        <f t="shared" ca="1" si="17"/>
        <v xml:space="preserve"> </v>
      </c>
      <c r="BY25" s="1" t="str">
        <f t="shared" ca="1" si="17"/>
        <v xml:space="preserve"> </v>
      </c>
      <c r="BZ25" s="1" t="str">
        <f t="shared" ca="1" si="17"/>
        <v xml:space="preserve"> </v>
      </c>
      <c r="CA25" s="1" t="str">
        <f t="shared" ca="1" si="17"/>
        <v xml:space="preserve"> </v>
      </c>
      <c r="CB25" s="1" t="str">
        <f t="shared" ca="1" si="17"/>
        <v xml:space="preserve"> </v>
      </c>
      <c r="CC25" s="1" t="str">
        <f t="shared" ca="1" si="17"/>
        <v xml:space="preserve"> </v>
      </c>
      <c r="CD25" s="1" t="str">
        <f t="shared" ca="1" si="17"/>
        <v xml:space="preserve"> </v>
      </c>
      <c r="CE25" s="1" t="str">
        <f t="shared" ca="1" si="17"/>
        <v xml:space="preserve"> </v>
      </c>
      <c r="CF25" s="1" t="str">
        <f t="shared" ca="1" si="17"/>
        <v xml:space="preserve"> </v>
      </c>
      <c r="CG25" s="1" t="str">
        <f t="shared" ca="1" si="17"/>
        <v xml:space="preserve"> </v>
      </c>
      <c r="CH25" s="1" t="str">
        <f t="shared" ca="1" si="17"/>
        <v xml:space="preserve"> </v>
      </c>
      <c r="CI25" s="1" t="str">
        <f t="shared" ca="1" si="17"/>
        <v xml:space="preserve"> </v>
      </c>
      <c r="CJ25" s="1" t="str">
        <f t="shared" ca="1" si="17"/>
        <v xml:space="preserve"> </v>
      </c>
      <c r="CK25" s="1" t="str">
        <f t="shared" ca="1" si="17"/>
        <v xml:space="preserve"> </v>
      </c>
      <c r="CL25" s="1" t="str">
        <f t="shared" ca="1" si="17"/>
        <v xml:space="preserve"> </v>
      </c>
      <c r="CM25" s="1" t="str">
        <f t="shared" ca="1" si="17"/>
        <v xml:space="preserve"> </v>
      </c>
      <c r="CN25" s="1" t="str">
        <f t="shared" ca="1" si="17"/>
        <v xml:space="preserve"> </v>
      </c>
      <c r="CO25" s="1" t="str">
        <f t="shared" ca="1" si="17"/>
        <v xml:space="preserve"> </v>
      </c>
      <c r="CP25" s="1" t="str">
        <f t="shared" ca="1" si="17"/>
        <v xml:space="preserve"> </v>
      </c>
      <c r="CQ25" s="1" t="str">
        <f t="shared" ca="1" si="17"/>
        <v xml:space="preserve"> </v>
      </c>
    </row>
    <row r="26" spans="2:95" ht="19.5" customHeight="1" x14ac:dyDescent="0.25">
      <c r="B26" t="str">
        <f t="shared" ca="1" si="14"/>
        <v xml:space="preserve"> </v>
      </c>
      <c r="C26" s="6" t="str">
        <f t="shared" ca="1" si="15"/>
        <v xml:space="preserve"> </v>
      </c>
      <c r="D26" t="str">
        <f t="shared" ca="1" si="8"/>
        <v xml:space="preserve"> </v>
      </c>
      <c r="E26" s="1" t="str">
        <f t="shared" ref="E26:E44" ca="1" si="18">IF(C26=" "," ",E25-G26)</f>
        <v xml:space="preserve"> </v>
      </c>
      <c r="F26" s="1" t="str">
        <f t="shared" ref="F26:F31" ca="1" si="19">IF(C26=" "," ",G26+H26+I26)</f>
        <v xml:space="preserve"> </v>
      </c>
      <c r="G26" s="1" t="str">
        <f ca="1">IF(C26=" "," ",IF(C27=" ",$D$4-SUM($G$21:G25),($D$13-H26)))</f>
        <v xml:space="preserve"> </v>
      </c>
      <c r="H26" s="1" t="str">
        <f t="shared" ca="1" si="9"/>
        <v xml:space="preserve"> </v>
      </c>
      <c r="I26" s="1" t="str">
        <f t="shared" ca="1" si="10"/>
        <v xml:space="preserve"> </v>
      </c>
      <c r="Q26" s="1"/>
      <c r="U26" s="3" t="str">
        <f ca="1">IF(B25=$D$3,XIRR($F$20:F25,$C$20:C25)," ")</f>
        <v xml:space="preserve"> </v>
      </c>
      <c r="AG26" t="e">
        <f t="shared" ca="1" si="11"/>
        <v>#VALUE!</v>
      </c>
      <c r="AN26" s="47" t="e">
        <f ca="1">IRR(AN20:AN25)*12</f>
        <v>#VALUE!</v>
      </c>
      <c r="AO26" s="1" t="e">
        <f ca="1">F26+E26</f>
        <v>#VALUE!</v>
      </c>
      <c r="AP26" s="1" t="str">
        <f t="shared" ca="1" si="1"/>
        <v xml:space="preserve"> </v>
      </c>
      <c r="AQ26" s="1" t="str">
        <f t="shared" ca="1" si="2"/>
        <v xml:space="preserve"> </v>
      </c>
      <c r="AR26" s="1" t="str">
        <f t="shared" ca="1" si="3"/>
        <v xml:space="preserve"> </v>
      </c>
      <c r="AS26" s="1" t="str">
        <f t="shared" ca="1" si="4"/>
        <v xml:space="preserve"> </v>
      </c>
      <c r="AT26" s="1" t="str">
        <f t="shared" ref="AT26:CQ26" ca="1" si="20">$F$26</f>
        <v xml:space="preserve"> </v>
      </c>
      <c r="AU26" s="1" t="str">
        <f t="shared" ca="1" si="20"/>
        <v xml:space="preserve"> </v>
      </c>
      <c r="AV26" s="1" t="str">
        <f t="shared" ca="1" si="20"/>
        <v xml:space="preserve"> </v>
      </c>
      <c r="AW26" s="1" t="str">
        <f t="shared" ca="1" si="20"/>
        <v xml:space="preserve"> </v>
      </c>
      <c r="AX26" s="1" t="str">
        <f t="shared" ca="1" si="20"/>
        <v xml:space="preserve"> </v>
      </c>
      <c r="AY26" s="1" t="str">
        <f t="shared" ca="1" si="20"/>
        <v xml:space="preserve"> </v>
      </c>
      <c r="AZ26" s="1" t="str">
        <f t="shared" ca="1" si="20"/>
        <v xml:space="preserve"> </v>
      </c>
      <c r="BA26" s="1" t="str">
        <f t="shared" ca="1" si="20"/>
        <v xml:space="preserve"> </v>
      </c>
      <c r="BB26" s="1" t="str">
        <f t="shared" ca="1" si="20"/>
        <v xml:space="preserve"> </v>
      </c>
      <c r="BC26" s="1" t="str">
        <f t="shared" ca="1" si="20"/>
        <v xml:space="preserve"> </v>
      </c>
      <c r="BD26" s="1" t="str">
        <f t="shared" ca="1" si="20"/>
        <v xml:space="preserve"> </v>
      </c>
      <c r="BE26" s="1" t="str">
        <f t="shared" ca="1" si="20"/>
        <v xml:space="preserve"> </v>
      </c>
      <c r="BF26" s="1" t="str">
        <f t="shared" ca="1" si="20"/>
        <v xml:space="preserve"> </v>
      </c>
      <c r="BG26" s="1" t="str">
        <f t="shared" ca="1" si="20"/>
        <v xml:space="preserve"> </v>
      </c>
      <c r="BH26" s="1" t="str">
        <f t="shared" ca="1" si="20"/>
        <v xml:space="preserve"> </v>
      </c>
      <c r="BI26" s="1" t="str">
        <f t="shared" ca="1" si="20"/>
        <v xml:space="preserve"> </v>
      </c>
      <c r="BJ26" s="1" t="str">
        <f t="shared" ca="1" si="20"/>
        <v xml:space="preserve"> </v>
      </c>
      <c r="BK26" s="1" t="str">
        <f t="shared" ca="1" si="20"/>
        <v xml:space="preserve"> </v>
      </c>
      <c r="BL26" s="1" t="str">
        <f t="shared" ca="1" si="20"/>
        <v xml:space="preserve"> </v>
      </c>
      <c r="BM26" s="1" t="str">
        <f t="shared" ca="1" si="20"/>
        <v xml:space="preserve"> </v>
      </c>
      <c r="BN26" s="1" t="str">
        <f t="shared" ca="1" si="20"/>
        <v xml:space="preserve"> </v>
      </c>
      <c r="BO26" s="1" t="str">
        <f t="shared" ca="1" si="20"/>
        <v xml:space="preserve"> </v>
      </c>
      <c r="BP26" s="1" t="str">
        <f t="shared" ca="1" si="20"/>
        <v xml:space="preserve"> </v>
      </c>
      <c r="BQ26" s="1" t="str">
        <f t="shared" ca="1" si="20"/>
        <v xml:space="preserve"> </v>
      </c>
      <c r="BR26" s="1" t="str">
        <f t="shared" ca="1" si="20"/>
        <v xml:space="preserve"> </v>
      </c>
      <c r="BS26" s="1" t="str">
        <f t="shared" ca="1" si="20"/>
        <v xml:space="preserve"> </v>
      </c>
      <c r="BT26" s="1" t="str">
        <f t="shared" ca="1" si="20"/>
        <v xml:space="preserve"> </v>
      </c>
      <c r="BU26" s="1" t="str">
        <f t="shared" ca="1" si="20"/>
        <v xml:space="preserve"> </v>
      </c>
      <c r="BV26" s="1" t="str">
        <f t="shared" ca="1" si="20"/>
        <v xml:space="preserve"> </v>
      </c>
      <c r="BW26" s="1" t="str">
        <f t="shared" ca="1" si="20"/>
        <v xml:space="preserve"> </v>
      </c>
      <c r="BX26" s="1" t="str">
        <f t="shared" ca="1" si="20"/>
        <v xml:space="preserve"> </v>
      </c>
      <c r="BY26" s="1" t="str">
        <f t="shared" ca="1" si="20"/>
        <v xml:space="preserve"> </v>
      </c>
      <c r="BZ26" s="1" t="str">
        <f t="shared" ca="1" si="20"/>
        <v xml:space="preserve"> </v>
      </c>
      <c r="CA26" s="1" t="str">
        <f t="shared" ca="1" si="20"/>
        <v xml:space="preserve"> </v>
      </c>
      <c r="CB26" s="1" t="str">
        <f t="shared" ca="1" si="20"/>
        <v xml:space="preserve"> </v>
      </c>
      <c r="CC26" s="1" t="str">
        <f t="shared" ca="1" si="20"/>
        <v xml:space="preserve"> </v>
      </c>
      <c r="CD26" s="1" t="str">
        <f t="shared" ca="1" si="20"/>
        <v xml:space="preserve"> </v>
      </c>
      <c r="CE26" s="1" t="str">
        <f t="shared" ca="1" si="20"/>
        <v xml:space="preserve"> </v>
      </c>
      <c r="CF26" s="1" t="str">
        <f t="shared" ca="1" si="20"/>
        <v xml:space="preserve"> </v>
      </c>
      <c r="CG26" s="1" t="str">
        <f t="shared" ca="1" si="20"/>
        <v xml:space="preserve"> </v>
      </c>
      <c r="CH26" s="1" t="str">
        <f t="shared" ca="1" si="20"/>
        <v xml:space="preserve"> </v>
      </c>
      <c r="CI26" s="1" t="str">
        <f t="shared" ca="1" si="20"/>
        <v xml:space="preserve"> </v>
      </c>
      <c r="CJ26" s="1" t="str">
        <f t="shared" ca="1" si="20"/>
        <v xml:space="preserve"> </v>
      </c>
      <c r="CK26" s="1" t="str">
        <f t="shared" ca="1" si="20"/>
        <v xml:space="preserve"> </v>
      </c>
      <c r="CL26" s="1" t="str">
        <f t="shared" ca="1" si="20"/>
        <v xml:space="preserve"> </v>
      </c>
      <c r="CM26" s="1" t="str">
        <f t="shared" ca="1" si="20"/>
        <v xml:space="preserve"> </v>
      </c>
      <c r="CN26" s="1" t="str">
        <f t="shared" ca="1" si="20"/>
        <v xml:space="preserve"> </v>
      </c>
      <c r="CO26" s="1" t="str">
        <f t="shared" ca="1" si="20"/>
        <v xml:space="preserve"> </v>
      </c>
      <c r="CP26" s="1" t="str">
        <f t="shared" ca="1" si="20"/>
        <v xml:space="preserve"> </v>
      </c>
      <c r="CQ26" s="1" t="str">
        <f t="shared" ca="1" si="20"/>
        <v xml:space="preserve"> </v>
      </c>
    </row>
    <row r="27" spans="2:95" ht="19.5" customHeight="1" x14ac:dyDescent="0.25">
      <c r="B27" t="str">
        <f t="shared" ca="1" si="14"/>
        <v xml:space="preserve"> </v>
      </c>
      <c r="C27" s="6" t="str">
        <f t="shared" ca="1" si="15"/>
        <v xml:space="preserve"> </v>
      </c>
      <c r="D27" t="str">
        <f t="shared" ca="1" si="8"/>
        <v xml:space="preserve"> </v>
      </c>
      <c r="E27" s="1" t="str">
        <f t="shared" ca="1" si="18"/>
        <v xml:space="preserve"> </v>
      </c>
      <c r="F27" s="1" t="str">
        <f t="shared" ca="1" si="19"/>
        <v xml:space="preserve"> </v>
      </c>
      <c r="G27" s="1" t="str">
        <f ca="1">IF(C27=" "," ",IF(C28=" ",$D$4-SUM($G$21:G26),($D$13-H27)))</f>
        <v xml:space="preserve"> </v>
      </c>
      <c r="H27" s="1" t="str">
        <f t="shared" ca="1" si="9"/>
        <v xml:space="preserve"> </v>
      </c>
      <c r="I27" s="1" t="str">
        <f t="shared" ca="1" si="10"/>
        <v xml:space="preserve"> </v>
      </c>
      <c r="Q27" s="1"/>
      <c r="U27" s="3" t="str">
        <f ca="1">IF(B26=$D$3,XIRR($F$20:F26,$C$20:C26)," ")</f>
        <v xml:space="preserve"> </v>
      </c>
      <c r="AG27" t="e">
        <f t="shared" ca="1" si="11"/>
        <v>#VALUE!</v>
      </c>
      <c r="AO27" s="47" t="e">
        <f ca="1">IRR(AO20:AO26)*12</f>
        <v>#VALUE!</v>
      </c>
      <c r="AP27" s="1" t="e">
        <f ca="1">F27+E27</f>
        <v>#VALUE!</v>
      </c>
      <c r="AQ27" s="1" t="str">
        <f t="shared" ca="1" si="2"/>
        <v xml:space="preserve"> </v>
      </c>
      <c r="AR27" s="1" t="str">
        <f t="shared" ca="1" si="3"/>
        <v xml:space="preserve"> </v>
      </c>
      <c r="AS27" s="1" t="str">
        <f t="shared" ca="1" si="4"/>
        <v xml:space="preserve"> </v>
      </c>
      <c r="AT27" s="1" t="str">
        <f t="shared" ref="AT27:CQ27" ca="1" si="21">$F$27</f>
        <v xml:space="preserve"> </v>
      </c>
      <c r="AU27" s="1" t="str">
        <f t="shared" ca="1" si="21"/>
        <v xml:space="preserve"> </v>
      </c>
      <c r="AV27" s="1" t="str">
        <f t="shared" ca="1" si="21"/>
        <v xml:space="preserve"> </v>
      </c>
      <c r="AW27" s="1" t="str">
        <f t="shared" ca="1" si="21"/>
        <v xml:space="preserve"> </v>
      </c>
      <c r="AX27" s="1" t="str">
        <f t="shared" ca="1" si="21"/>
        <v xml:space="preserve"> </v>
      </c>
      <c r="AY27" s="1" t="str">
        <f t="shared" ca="1" si="21"/>
        <v xml:space="preserve"> </v>
      </c>
      <c r="AZ27" s="1" t="str">
        <f t="shared" ca="1" si="21"/>
        <v xml:space="preserve"> </v>
      </c>
      <c r="BA27" s="1" t="str">
        <f t="shared" ca="1" si="21"/>
        <v xml:space="preserve"> </v>
      </c>
      <c r="BB27" s="1" t="str">
        <f t="shared" ca="1" si="21"/>
        <v xml:space="preserve"> </v>
      </c>
      <c r="BC27" s="1" t="str">
        <f t="shared" ca="1" si="21"/>
        <v xml:space="preserve"> </v>
      </c>
      <c r="BD27" s="1" t="str">
        <f t="shared" ca="1" si="21"/>
        <v xml:space="preserve"> </v>
      </c>
      <c r="BE27" s="1" t="str">
        <f t="shared" ca="1" si="21"/>
        <v xml:space="preserve"> </v>
      </c>
      <c r="BF27" s="1" t="str">
        <f t="shared" ca="1" si="21"/>
        <v xml:space="preserve"> </v>
      </c>
      <c r="BG27" s="1" t="str">
        <f t="shared" ca="1" si="21"/>
        <v xml:space="preserve"> </v>
      </c>
      <c r="BH27" s="1" t="str">
        <f t="shared" ca="1" si="21"/>
        <v xml:space="preserve"> </v>
      </c>
      <c r="BI27" s="1" t="str">
        <f t="shared" ca="1" si="21"/>
        <v xml:space="preserve"> </v>
      </c>
      <c r="BJ27" s="1" t="str">
        <f t="shared" ca="1" si="21"/>
        <v xml:space="preserve"> </v>
      </c>
      <c r="BK27" s="1" t="str">
        <f t="shared" ca="1" si="21"/>
        <v xml:space="preserve"> </v>
      </c>
      <c r="BL27" s="1" t="str">
        <f t="shared" ca="1" si="21"/>
        <v xml:space="preserve"> </v>
      </c>
      <c r="BM27" s="1" t="str">
        <f t="shared" ca="1" si="21"/>
        <v xml:space="preserve"> </v>
      </c>
      <c r="BN27" s="1" t="str">
        <f t="shared" ca="1" si="21"/>
        <v xml:space="preserve"> </v>
      </c>
      <c r="BO27" s="1" t="str">
        <f t="shared" ca="1" si="21"/>
        <v xml:space="preserve"> </v>
      </c>
      <c r="BP27" s="1" t="str">
        <f t="shared" ca="1" si="21"/>
        <v xml:space="preserve"> </v>
      </c>
      <c r="BQ27" s="1" t="str">
        <f t="shared" ca="1" si="21"/>
        <v xml:space="preserve"> </v>
      </c>
      <c r="BR27" s="1" t="str">
        <f t="shared" ca="1" si="21"/>
        <v xml:space="preserve"> </v>
      </c>
      <c r="BS27" s="1" t="str">
        <f t="shared" ca="1" si="21"/>
        <v xml:space="preserve"> </v>
      </c>
      <c r="BT27" s="1" t="str">
        <f t="shared" ca="1" si="21"/>
        <v xml:space="preserve"> </v>
      </c>
      <c r="BU27" s="1" t="str">
        <f t="shared" ca="1" si="21"/>
        <v xml:space="preserve"> </v>
      </c>
      <c r="BV27" s="1" t="str">
        <f t="shared" ca="1" si="21"/>
        <v xml:space="preserve"> </v>
      </c>
      <c r="BW27" s="1" t="str">
        <f t="shared" ca="1" si="21"/>
        <v xml:space="preserve"> </v>
      </c>
      <c r="BX27" s="1" t="str">
        <f t="shared" ca="1" si="21"/>
        <v xml:space="preserve"> </v>
      </c>
      <c r="BY27" s="1" t="str">
        <f t="shared" ca="1" si="21"/>
        <v xml:space="preserve"> </v>
      </c>
      <c r="BZ27" s="1" t="str">
        <f t="shared" ca="1" si="21"/>
        <v xml:space="preserve"> </v>
      </c>
      <c r="CA27" s="1" t="str">
        <f t="shared" ca="1" si="21"/>
        <v xml:space="preserve"> </v>
      </c>
      <c r="CB27" s="1" t="str">
        <f t="shared" ca="1" si="21"/>
        <v xml:space="preserve"> </v>
      </c>
      <c r="CC27" s="1" t="str">
        <f t="shared" ca="1" si="21"/>
        <v xml:space="preserve"> </v>
      </c>
      <c r="CD27" s="1" t="str">
        <f t="shared" ca="1" si="21"/>
        <v xml:space="preserve"> </v>
      </c>
      <c r="CE27" s="1" t="str">
        <f t="shared" ca="1" si="21"/>
        <v xml:space="preserve"> </v>
      </c>
      <c r="CF27" s="1" t="str">
        <f t="shared" ca="1" si="21"/>
        <v xml:space="preserve"> </v>
      </c>
      <c r="CG27" s="1" t="str">
        <f t="shared" ca="1" si="21"/>
        <v xml:space="preserve"> </v>
      </c>
      <c r="CH27" s="1" t="str">
        <f t="shared" ca="1" si="21"/>
        <v xml:space="preserve"> </v>
      </c>
      <c r="CI27" s="1" t="str">
        <f t="shared" ca="1" si="21"/>
        <v xml:space="preserve"> </v>
      </c>
      <c r="CJ27" s="1" t="str">
        <f t="shared" ca="1" si="21"/>
        <v xml:space="preserve"> </v>
      </c>
      <c r="CK27" s="1" t="str">
        <f t="shared" ca="1" si="21"/>
        <v xml:space="preserve"> </v>
      </c>
      <c r="CL27" s="1" t="str">
        <f t="shared" ca="1" si="21"/>
        <v xml:space="preserve"> </v>
      </c>
      <c r="CM27" s="1" t="str">
        <f t="shared" ca="1" si="21"/>
        <v xml:space="preserve"> </v>
      </c>
      <c r="CN27" s="1" t="str">
        <f t="shared" ca="1" si="21"/>
        <v xml:space="preserve"> </v>
      </c>
      <c r="CO27" s="1" t="str">
        <f t="shared" ca="1" si="21"/>
        <v xml:space="preserve"> </v>
      </c>
      <c r="CP27" s="1" t="str">
        <f t="shared" ca="1" si="21"/>
        <v xml:space="preserve"> </v>
      </c>
      <c r="CQ27" s="1" t="str">
        <f t="shared" ca="1" si="21"/>
        <v xml:space="preserve"> </v>
      </c>
    </row>
    <row r="28" spans="2:95" ht="19.5" customHeight="1" x14ac:dyDescent="0.25">
      <c r="B28" t="str">
        <f t="shared" ca="1" si="14"/>
        <v xml:space="preserve"> </v>
      </c>
      <c r="C28" s="6" t="str">
        <f t="shared" ca="1" si="15"/>
        <v xml:space="preserve"> </v>
      </c>
      <c r="D28" t="str">
        <f t="shared" ca="1" si="8"/>
        <v xml:space="preserve"> </v>
      </c>
      <c r="E28" s="1" t="str">
        <f t="shared" ca="1" si="18"/>
        <v xml:space="preserve"> </v>
      </c>
      <c r="F28" s="1" t="str">
        <f t="shared" ca="1" si="19"/>
        <v xml:space="preserve"> </v>
      </c>
      <c r="G28" s="1" t="str">
        <f ca="1">IF(C28=" "," ",IF(C29=" ",$D$4-SUM($G$21:G27),($D$13-H28)))</f>
        <v xml:space="preserve"> </v>
      </c>
      <c r="H28" s="1" t="str">
        <f t="shared" ca="1" si="9"/>
        <v xml:space="preserve"> </v>
      </c>
      <c r="I28" s="1" t="str">
        <f t="shared" ca="1" si="10"/>
        <v xml:space="preserve"> </v>
      </c>
      <c r="Q28" s="1"/>
      <c r="U28" s="3" t="str">
        <f ca="1">IF(B27=$D$3,XIRR($F$20:F27,$C$20:C27)," ")</f>
        <v xml:space="preserve"> </v>
      </c>
      <c r="AG28" t="e">
        <f t="shared" ca="1" si="11"/>
        <v>#VALUE!</v>
      </c>
      <c r="AP28" s="47" t="e">
        <f ca="1">IRR(AP20:AP27)*12</f>
        <v>#VALUE!</v>
      </c>
      <c r="AQ28" s="1" t="e">
        <f ca="1">F28+E28</f>
        <v>#VALUE!</v>
      </c>
      <c r="AR28" s="1" t="str">
        <f t="shared" ca="1" si="3"/>
        <v xml:space="preserve"> </v>
      </c>
      <c r="AS28" s="1" t="str">
        <f t="shared" ca="1" si="4"/>
        <v xml:space="preserve"> </v>
      </c>
      <c r="AT28" s="1" t="str">
        <f t="shared" ref="AT28:CQ28" ca="1" si="22">$F$28</f>
        <v xml:space="preserve"> </v>
      </c>
      <c r="AU28" s="1" t="str">
        <f t="shared" ca="1" si="22"/>
        <v xml:space="preserve"> </v>
      </c>
      <c r="AV28" s="1" t="str">
        <f t="shared" ca="1" si="22"/>
        <v xml:space="preserve"> </v>
      </c>
      <c r="AW28" s="1" t="str">
        <f t="shared" ca="1" si="22"/>
        <v xml:space="preserve"> </v>
      </c>
      <c r="AX28" s="1" t="str">
        <f t="shared" ca="1" si="22"/>
        <v xml:space="preserve"> </v>
      </c>
      <c r="AY28" s="1" t="str">
        <f t="shared" ca="1" si="22"/>
        <v xml:space="preserve"> </v>
      </c>
      <c r="AZ28" s="1" t="str">
        <f t="shared" ca="1" si="22"/>
        <v xml:space="preserve"> </v>
      </c>
      <c r="BA28" s="1" t="str">
        <f t="shared" ca="1" si="22"/>
        <v xml:space="preserve"> </v>
      </c>
      <c r="BB28" s="1" t="str">
        <f t="shared" ca="1" si="22"/>
        <v xml:space="preserve"> </v>
      </c>
      <c r="BC28" s="1" t="str">
        <f t="shared" ca="1" si="22"/>
        <v xml:space="preserve"> </v>
      </c>
      <c r="BD28" s="1" t="str">
        <f t="shared" ca="1" si="22"/>
        <v xml:space="preserve"> </v>
      </c>
      <c r="BE28" s="1" t="str">
        <f t="shared" ca="1" si="22"/>
        <v xml:space="preserve"> </v>
      </c>
      <c r="BF28" s="1" t="str">
        <f t="shared" ca="1" si="22"/>
        <v xml:space="preserve"> </v>
      </c>
      <c r="BG28" s="1" t="str">
        <f t="shared" ca="1" si="22"/>
        <v xml:space="preserve"> </v>
      </c>
      <c r="BH28" s="1" t="str">
        <f t="shared" ca="1" si="22"/>
        <v xml:space="preserve"> </v>
      </c>
      <c r="BI28" s="1" t="str">
        <f t="shared" ca="1" si="22"/>
        <v xml:space="preserve"> </v>
      </c>
      <c r="BJ28" s="1" t="str">
        <f t="shared" ca="1" si="22"/>
        <v xml:space="preserve"> </v>
      </c>
      <c r="BK28" s="1" t="str">
        <f t="shared" ca="1" si="22"/>
        <v xml:space="preserve"> </v>
      </c>
      <c r="BL28" s="1" t="str">
        <f t="shared" ca="1" si="22"/>
        <v xml:space="preserve"> </v>
      </c>
      <c r="BM28" s="1" t="str">
        <f t="shared" ca="1" si="22"/>
        <v xml:space="preserve"> </v>
      </c>
      <c r="BN28" s="1" t="str">
        <f t="shared" ca="1" si="22"/>
        <v xml:space="preserve"> </v>
      </c>
      <c r="BO28" s="1" t="str">
        <f t="shared" ca="1" si="22"/>
        <v xml:space="preserve"> </v>
      </c>
      <c r="BP28" s="1" t="str">
        <f t="shared" ca="1" si="22"/>
        <v xml:space="preserve"> </v>
      </c>
      <c r="BQ28" s="1" t="str">
        <f t="shared" ca="1" si="22"/>
        <v xml:space="preserve"> </v>
      </c>
      <c r="BR28" s="1" t="str">
        <f t="shared" ca="1" si="22"/>
        <v xml:space="preserve"> </v>
      </c>
      <c r="BS28" s="1" t="str">
        <f t="shared" ca="1" si="22"/>
        <v xml:space="preserve"> </v>
      </c>
      <c r="BT28" s="1" t="str">
        <f t="shared" ca="1" si="22"/>
        <v xml:space="preserve"> </v>
      </c>
      <c r="BU28" s="1" t="str">
        <f t="shared" ca="1" si="22"/>
        <v xml:space="preserve"> </v>
      </c>
      <c r="BV28" s="1" t="str">
        <f t="shared" ca="1" si="22"/>
        <v xml:space="preserve"> </v>
      </c>
      <c r="BW28" s="1" t="str">
        <f t="shared" ca="1" si="22"/>
        <v xml:space="preserve"> </v>
      </c>
      <c r="BX28" s="1" t="str">
        <f t="shared" ca="1" si="22"/>
        <v xml:space="preserve"> </v>
      </c>
      <c r="BY28" s="1" t="str">
        <f t="shared" ca="1" si="22"/>
        <v xml:space="preserve"> </v>
      </c>
      <c r="BZ28" s="1" t="str">
        <f t="shared" ca="1" si="22"/>
        <v xml:space="preserve"> </v>
      </c>
      <c r="CA28" s="1" t="str">
        <f t="shared" ca="1" si="22"/>
        <v xml:space="preserve"> </v>
      </c>
      <c r="CB28" s="1" t="str">
        <f t="shared" ca="1" si="22"/>
        <v xml:space="preserve"> </v>
      </c>
      <c r="CC28" s="1" t="str">
        <f t="shared" ca="1" si="22"/>
        <v xml:space="preserve"> </v>
      </c>
      <c r="CD28" s="1" t="str">
        <f t="shared" ca="1" si="22"/>
        <v xml:space="preserve"> </v>
      </c>
      <c r="CE28" s="1" t="str">
        <f t="shared" ca="1" si="22"/>
        <v xml:space="preserve"> </v>
      </c>
      <c r="CF28" s="1" t="str">
        <f t="shared" ca="1" si="22"/>
        <v xml:space="preserve"> </v>
      </c>
      <c r="CG28" s="1" t="str">
        <f t="shared" ca="1" si="22"/>
        <v xml:space="preserve"> </v>
      </c>
      <c r="CH28" s="1" t="str">
        <f t="shared" ca="1" si="22"/>
        <v xml:space="preserve"> </v>
      </c>
      <c r="CI28" s="1" t="str">
        <f t="shared" ca="1" si="22"/>
        <v xml:space="preserve"> </v>
      </c>
      <c r="CJ28" s="1" t="str">
        <f t="shared" ca="1" si="22"/>
        <v xml:space="preserve"> </v>
      </c>
      <c r="CK28" s="1" t="str">
        <f t="shared" ca="1" si="22"/>
        <v xml:space="preserve"> </v>
      </c>
      <c r="CL28" s="1" t="str">
        <f t="shared" ca="1" si="22"/>
        <v xml:space="preserve"> </v>
      </c>
      <c r="CM28" s="1" t="str">
        <f t="shared" ca="1" si="22"/>
        <v xml:space="preserve"> </v>
      </c>
      <c r="CN28" s="1" t="str">
        <f t="shared" ca="1" si="22"/>
        <v xml:space="preserve"> </v>
      </c>
      <c r="CO28" s="1" t="str">
        <f t="shared" ca="1" si="22"/>
        <v xml:space="preserve"> </v>
      </c>
      <c r="CP28" s="1" t="str">
        <f t="shared" ca="1" si="22"/>
        <v xml:space="preserve"> </v>
      </c>
      <c r="CQ28" s="1" t="str">
        <f t="shared" ca="1" si="22"/>
        <v xml:space="preserve"> </v>
      </c>
    </row>
    <row r="29" spans="2:95" ht="19.5" customHeight="1" x14ac:dyDescent="0.25">
      <c r="B29" t="str">
        <f t="shared" ca="1" si="14"/>
        <v xml:space="preserve"> </v>
      </c>
      <c r="C29" s="6" t="str">
        <f t="shared" ca="1" si="15"/>
        <v xml:space="preserve"> </v>
      </c>
      <c r="D29" t="str">
        <f t="shared" ca="1" si="8"/>
        <v xml:space="preserve"> </v>
      </c>
      <c r="E29" s="1" t="str">
        <f t="shared" ca="1" si="18"/>
        <v xml:space="preserve"> </v>
      </c>
      <c r="F29" s="1" t="str">
        <f t="shared" ca="1" si="19"/>
        <v xml:space="preserve"> </v>
      </c>
      <c r="G29" s="1" t="str">
        <f ca="1">IF(C29=" "," ",IF(C30=" ",$D$4-SUM($G$21:G28),($D$13-H29)))</f>
        <v xml:space="preserve"> </v>
      </c>
      <c r="H29" s="1" t="str">
        <f t="shared" ref="H29:H92" ca="1" si="23">IF(C29=" "," ",IF($D$14="ні",E28*$D$6*D29/(DATE(YEAR(C29),12,31)-DATE(YEAR(C29),1,1)+1),E28*$F$14*D29/(DATE(YEAR(C29),12,31)-DATE(YEAR(C29),1,1)+1)))</f>
        <v xml:space="preserve"> </v>
      </c>
      <c r="I29" s="1" t="str">
        <f t="shared" ca="1" si="10"/>
        <v xml:space="preserve"> </v>
      </c>
      <c r="Q29" s="1"/>
      <c r="U29" s="3" t="str">
        <f ca="1">IF(B28=$D$3,XIRR($F$20:F28,$C$20:C28)," ")</f>
        <v xml:space="preserve"> </v>
      </c>
      <c r="AG29" t="e">
        <f t="shared" ca="1" si="11"/>
        <v>#VALUE!</v>
      </c>
      <c r="AQ29" s="47" t="e">
        <f ca="1">IRR(AQ20:AQ28)*12</f>
        <v>#VALUE!</v>
      </c>
      <c r="AR29" s="1" t="e">
        <f ca="1">F29+E29</f>
        <v>#VALUE!</v>
      </c>
      <c r="AS29" s="1" t="str">
        <f t="shared" ca="1" si="4"/>
        <v xml:space="preserve"> </v>
      </c>
      <c r="AT29" s="1" t="str">
        <f t="shared" ref="AT29:CQ29" ca="1" si="24">$F$29</f>
        <v xml:space="preserve"> </v>
      </c>
      <c r="AU29" s="1" t="str">
        <f t="shared" ca="1" si="24"/>
        <v xml:space="preserve"> </v>
      </c>
      <c r="AV29" s="1" t="str">
        <f t="shared" ca="1" si="24"/>
        <v xml:space="preserve"> </v>
      </c>
      <c r="AW29" s="1" t="str">
        <f t="shared" ca="1" si="24"/>
        <v xml:space="preserve"> </v>
      </c>
      <c r="AX29" s="1" t="str">
        <f t="shared" ca="1" si="24"/>
        <v xml:space="preserve"> </v>
      </c>
      <c r="AY29" s="1" t="str">
        <f t="shared" ca="1" si="24"/>
        <v xml:space="preserve"> </v>
      </c>
      <c r="AZ29" s="1" t="str">
        <f t="shared" ca="1" si="24"/>
        <v xml:space="preserve"> </v>
      </c>
      <c r="BA29" s="1" t="str">
        <f t="shared" ca="1" si="24"/>
        <v xml:space="preserve"> </v>
      </c>
      <c r="BB29" s="1" t="str">
        <f t="shared" ca="1" si="24"/>
        <v xml:space="preserve"> </v>
      </c>
      <c r="BC29" s="1" t="str">
        <f t="shared" ca="1" si="24"/>
        <v xml:space="preserve"> </v>
      </c>
      <c r="BD29" s="1" t="str">
        <f t="shared" ca="1" si="24"/>
        <v xml:space="preserve"> </v>
      </c>
      <c r="BE29" s="1" t="str">
        <f t="shared" ca="1" si="24"/>
        <v xml:space="preserve"> </v>
      </c>
      <c r="BF29" s="1" t="str">
        <f t="shared" ca="1" si="24"/>
        <v xml:space="preserve"> </v>
      </c>
      <c r="BG29" s="1" t="str">
        <f t="shared" ca="1" si="24"/>
        <v xml:space="preserve"> </v>
      </c>
      <c r="BH29" s="1" t="str">
        <f t="shared" ca="1" si="24"/>
        <v xml:space="preserve"> </v>
      </c>
      <c r="BI29" s="1" t="str">
        <f t="shared" ca="1" si="24"/>
        <v xml:space="preserve"> </v>
      </c>
      <c r="BJ29" s="1" t="str">
        <f t="shared" ca="1" si="24"/>
        <v xml:space="preserve"> </v>
      </c>
      <c r="BK29" s="1" t="str">
        <f t="shared" ca="1" si="24"/>
        <v xml:space="preserve"> </v>
      </c>
      <c r="BL29" s="1" t="str">
        <f t="shared" ca="1" si="24"/>
        <v xml:space="preserve"> </v>
      </c>
      <c r="BM29" s="1" t="str">
        <f t="shared" ca="1" si="24"/>
        <v xml:space="preserve"> </v>
      </c>
      <c r="BN29" s="1" t="str">
        <f t="shared" ca="1" si="24"/>
        <v xml:space="preserve"> </v>
      </c>
      <c r="BO29" s="1" t="str">
        <f t="shared" ca="1" si="24"/>
        <v xml:space="preserve"> </v>
      </c>
      <c r="BP29" s="1" t="str">
        <f t="shared" ca="1" si="24"/>
        <v xml:space="preserve"> </v>
      </c>
      <c r="BQ29" s="1" t="str">
        <f t="shared" ca="1" si="24"/>
        <v xml:space="preserve"> </v>
      </c>
      <c r="BR29" s="1" t="str">
        <f t="shared" ca="1" si="24"/>
        <v xml:space="preserve"> </v>
      </c>
      <c r="BS29" s="1" t="str">
        <f t="shared" ca="1" si="24"/>
        <v xml:space="preserve"> </v>
      </c>
      <c r="BT29" s="1" t="str">
        <f t="shared" ca="1" si="24"/>
        <v xml:space="preserve"> </v>
      </c>
      <c r="BU29" s="1" t="str">
        <f t="shared" ca="1" si="24"/>
        <v xml:space="preserve"> </v>
      </c>
      <c r="BV29" s="1" t="str">
        <f t="shared" ca="1" si="24"/>
        <v xml:space="preserve"> </v>
      </c>
      <c r="BW29" s="1" t="str">
        <f t="shared" ca="1" si="24"/>
        <v xml:space="preserve"> </v>
      </c>
      <c r="BX29" s="1" t="str">
        <f t="shared" ca="1" si="24"/>
        <v xml:space="preserve"> </v>
      </c>
      <c r="BY29" s="1" t="str">
        <f t="shared" ca="1" si="24"/>
        <v xml:space="preserve"> </v>
      </c>
      <c r="BZ29" s="1" t="str">
        <f t="shared" ca="1" si="24"/>
        <v xml:space="preserve"> </v>
      </c>
      <c r="CA29" s="1" t="str">
        <f t="shared" ca="1" si="24"/>
        <v xml:space="preserve"> </v>
      </c>
      <c r="CB29" s="1" t="str">
        <f t="shared" ca="1" si="24"/>
        <v xml:space="preserve"> </v>
      </c>
      <c r="CC29" s="1" t="str">
        <f t="shared" ca="1" si="24"/>
        <v xml:space="preserve"> </v>
      </c>
      <c r="CD29" s="1" t="str">
        <f t="shared" ca="1" si="24"/>
        <v xml:space="preserve"> </v>
      </c>
      <c r="CE29" s="1" t="str">
        <f t="shared" ca="1" si="24"/>
        <v xml:space="preserve"> </v>
      </c>
      <c r="CF29" s="1" t="str">
        <f t="shared" ca="1" si="24"/>
        <v xml:space="preserve"> </v>
      </c>
      <c r="CG29" s="1" t="str">
        <f t="shared" ca="1" si="24"/>
        <v xml:space="preserve"> </v>
      </c>
      <c r="CH29" s="1" t="str">
        <f t="shared" ca="1" si="24"/>
        <v xml:space="preserve"> </v>
      </c>
      <c r="CI29" s="1" t="str">
        <f t="shared" ca="1" si="24"/>
        <v xml:space="preserve"> </v>
      </c>
      <c r="CJ29" s="1" t="str">
        <f t="shared" ca="1" si="24"/>
        <v xml:space="preserve"> </v>
      </c>
      <c r="CK29" s="1" t="str">
        <f t="shared" ca="1" si="24"/>
        <v xml:space="preserve"> </v>
      </c>
      <c r="CL29" s="1" t="str">
        <f t="shared" ca="1" si="24"/>
        <v xml:space="preserve"> </v>
      </c>
      <c r="CM29" s="1" t="str">
        <f t="shared" ca="1" si="24"/>
        <v xml:space="preserve"> </v>
      </c>
      <c r="CN29" s="1" t="str">
        <f t="shared" ca="1" si="24"/>
        <v xml:space="preserve"> </v>
      </c>
      <c r="CO29" s="1" t="str">
        <f t="shared" ca="1" si="24"/>
        <v xml:space="preserve"> </v>
      </c>
      <c r="CP29" s="1" t="str">
        <f t="shared" ca="1" si="24"/>
        <v xml:space="preserve"> </v>
      </c>
      <c r="CQ29" s="1" t="str">
        <f t="shared" ca="1" si="24"/>
        <v xml:space="preserve"> </v>
      </c>
    </row>
    <row r="30" spans="2:95" ht="19.5" customHeight="1" x14ac:dyDescent="0.25">
      <c r="B30" t="str">
        <f t="shared" ca="1" si="14"/>
        <v xml:space="preserve"> </v>
      </c>
      <c r="C30" s="6" t="str">
        <f t="shared" ca="1" si="15"/>
        <v xml:space="preserve"> </v>
      </c>
      <c r="D30" t="str">
        <f t="shared" ca="1" si="8"/>
        <v xml:space="preserve"> </v>
      </c>
      <c r="E30" s="1" t="str">
        <f t="shared" ca="1" si="18"/>
        <v xml:space="preserve"> </v>
      </c>
      <c r="F30" s="1" t="str">
        <f t="shared" ca="1" si="19"/>
        <v xml:space="preserve"> </v>
      </c>
      <c r="G30" s="1" t="str">
        <f ca="1">IF(C30=" "," ",IF(C31=" ",$D$4-SUM($G$21:G29),($D$13-H30)))</f>
        <v xml:space="preserve"> </v>
      </c>
      <c r="H30" s="1" t="str">
        <f t="shared" ca="1" si="23"/>
        <v xml:space="preserve"> </v>
      </c>
      <c r="I30" s="1" t="str">
        <f t="shared" ca="1" si="10"/>
        <v xml:space="preserve"> </v>
      </c>
      <c r="Q30" s="1"/>
      <c r="U30" s="3" t="str">
        <f ca="1">IF(B29=$D$3,XIRR($F$20:F29,$C$20:C29)," ")</f>
        <v xml:space="preserve"> </v>
      </c>
      <c r="AG30" t="e">
        <f t="shared" ca="1" si="11"/>
        <v>#VALUE!</v>
      </c>
      <c r="AR30" s="47" t="e">
        <f ca="1">IRR(AR20:AR29)*12</f>
        <v>#VALUE!</v>
      </c>
      <c r="AS30" s="1" t="e">
        <f ca="1">F30+E30</f>
        <v>#VALUE!</v>
      </c>
      <c r="AT30" s="1" t="str">
        <f t="shared" ref="AT30:CQ30" ca="1" si="25">$F$30</f>
        <v xml:space="preserve"> </v>
      </c>
      <c r="AU30" s="1" t="str">
        <f t="shared" ca="1" si="25"/>
        <v xml:space="preserve"> </v>
      </c>
      <c r="AV30" s="1" t="str">
        <f t="shared" ca="1" si="25"/>
        <v xml:space="preserve"> </v>
      </c>
      <c r="AW30" s="1" t="str">
        <f t="shared" ca="1" si="25"/>
        <v xml:space="preserve"> </v>
      </c>
      <c r="AX30" s="1" t="str">
        <f t="shared" ca="1" si="25"/>
        <v xml:space="preserve"> </v>
      </c>
      <c r="AY30" s="1" t="str">
        <f t="shared" ca="1" si="25"/>
        <v xml:space="preserve"> </v>
      </c>
      <c r="AZ30" s="1" t="str">
        <f t="shared" ca="1" si="25"/>
        <v xml:space="preserve"> </v>
      </c>
      <c r="BA30" s="1" t="str">
        <f t="shared" ca="1" si="25"/>
        <v xml:space="preserve"> </v>
      </c>
      <c r="BB30" s="1" t="str">
        <f t="shared" ca="1" si="25"/>
        <v xml:space="preserve"> </v>
      </c>
      <c r="BC30" s="1" t="str">
        <f t="shared" ca="1" si="25"/>
        <v xml:space="preserve"> </v>
      </c>
      <c r="BD30" s="1" t="str">
        <f t="shared" ca="1" si="25"/>
        <v xml:space="preserve"> </v>
      </c>
      <c r="BE30" s="1" t="str">
        <f t="shared" ca="1" si="25"/>
        <v xml:space="preserve"> </v>
      </c>
      <c r="BF30" s="1" t="str">
        <f t="shared" ca="1" si="25"/>
        <v xml:space="preserve"> </v>
      </c>
      <c r="BG30" s="1" t="str">
        <f t="shared" ca="1" si="25"/>
        <v xml:space="preserve"> </v>
      </c>
      <c r="BH30" s="1" t="str">
        <f t="shared" ca="1" si="25"/>
        <v xml:space="preserve"> </v>
      </c>
      <c r="BI30" s="1" t="str">
        <f t="shared" ca="1" si="25"/>
        <v xml:space="preserve"> </v>
      </c>
      <c r="BJ30" s="1" t="str">
        <f t="shared" ca="1" si="25"/>
        <v xml:space="preserve"> </v>
      </c>
      <c r="BK30" s="1" t="str">
        <f t="shared" ca="1" si="25"/>
        <v xml:space="preserve"> </v>
      </c>
      <c r="BL30" s="1" t="str">
        <f t="shared" ca="1" si="25"/>
        <v xml:space="preserve"> </v>
      </c>
      <c r="BM30" s="1" t="str">
        <f t="shared" ca="1" si="25"/>
        <v xml:space="preserve"> </v>
      </c>
      <c r="BN30" s="1" t="str">
        <f t="shared" ca="1" si="25"/>
        <v xml:space="preserve"> </v>
      </c>
      <c r="BO30" s="1" t="str">
        <f t="shared" ca="1" si="25"/>
        <v xml:space="preserve"> </v>
      </c>
      <c r="BP30" s="1" t="str">
        <f t="shared" ca="1" si="25"/>
        <v xml:space="preserve"> </v>
      </c>
      <c r="BQ30" s="1" t="str">
        <f t="shared" ca="1" si="25"/>
        <v xml:space="preserve"> </v>
      </c>
      <c r="BR30" s="1" t="str">
        <f t="shared" ca="1" si="25"/>
        <v xml:space="preserve"> </v>
      </c>
      <c r="BS30" s="1" t="str">
        <f t="shared" ca="1" si="25"/>
        <v xml:space="preserve"> </v>
      </c>
      <c r="BT30" s="1" t="str">
        <f t="shared" ca="1" si="25"/>
        <v xml:space="preserve"> </v>
      </c>
      <c r="BU30" s="1" t="str">
        <f t="shared" ca="1" si="25"/>
        <v xml:space="preserve"> </v>
      </c>
      <c r="BV30" s="1" t="str">
        <f t="shared" ca="1" si="25"/>
        <v xml:space="preserve"> </v>
      </c>
      <c r="BW30" s="1" t="str">
        <f t="shared" ca="1" si="25"/>
        <v xml:space="preserve"> </v>
      </c>
      <c r="BX30" s="1" t="str">
        <f t="shared" ca="1" si="25"/>
        <v xml:space="preserve"> </v>
      </c>
      <c r="BY30" s="1" t="str">
        <f t="shared" ca="1" si="25"/>
        <v xml:space="preserve"> </v>
      </c>
      <c r="BZ30" s="1" t="str">
        <f t="shared" ca="1" si="25"/>
        <v xml:space="preserve"> </v>
      </c>
      <c r="CA30" s="1" t="str">
        <f t="shared" ca="1" si="25"/>
        <v xml:space="preserve"> </v>
      </c>
      <c r="CB30" s="1" t="str">
        <f t="shared" ca="1" si="25"/>
        <v xml:space="preserve"> </v>
      </c>
      <c r="CC30" s="1" t="str">
        <f t="shared" ca="1" si="25"/>
        <v xml:space="preserve"> </v>
      </c>
      <c r="CD30" s="1" t="str">
        <f t="shared" ca="1" si="25"/>
        <v xml:space="preserve"> </v>
      </c>
      <c r="CE30" s="1" t="str">
        <f t="shared" ca="1" si="25"/>
        <v xml:space="preserve"> </v>
      </c>
      <c r="CF30" s="1" t="str">
        <f t="shared" ca="1" si="25"/>
        <v xml:space="preserve"> </v>
      </c>
      <c r="CG30" s="1" t="str">
        <f t="shared" ca="1" si="25"/>
        <v xml:space="preserve"> </v>
      </c>
      <c r="CH30" s="1" t="str">
        <f t="shared" ca="1" si="25"/>
        <v xml:space="preserve"> </v>
      </c>
      <c r="CI30" s="1" t="str">
        <f t="shared" ca="1" si="25"/>
        <v xml:space="preserve"> </v>
      </c>
      <c r="CJ30" s="1" t="str">
        <f t="shared" ca="1" si="25"/>
        <v xml:space="preserve"> </v>
      </c>
      <c r="CK30" s="1" t="str">
        <f t="shared" ca="1" si="25"/>
        <v xml:space="preserve"> </v>
      </c>
      <c r="CL30" s="1" t="str">
        <f t="shared" ca="1" si="25"/>
        <v xml:space="preserve"> </v>
      </c>
      <c r="CM30" s="1" t="str">
        <f t="shared" ca="1" si="25"/>
        <v xml:space="preserve"> </v>
      </c>
      <c r="CN30" s="1" t="str">
        <f t="shared" ca="1" si="25"/>
        <v xml:space="preserve"> </v>
      </c>
      <c r="CO30" s="1" t="str">
        <f t="shared" ca="1" si="25"/>
        <v xml:space="preserve"> </v>
      </c>
      <c r="CP30" s="1" t="str">
        <f t="shared" ca="1" si="25"/>
        <v xml:space="preserve"> </v>
      </c>
      <c r="CQ30" s="1" t="str">
        <f t="shared" ca="1" si="25"/>
        <v xml:space="preserve"> </v>
      </c>
    </row>
    <row r="31" spans="2:95" ht="19.5" customHeight="1" x14ac:dyDescent="0.25">
      <c r="B31" t="str">
        <f t="shared" ca="1" si="14"/>
        <v xml:space="preserve"> </v>
      </c>
      <c r="C31" s="6" t="str">
        <f t="shared" ca="1" si="15"/>
        <v xml:space="preserve"> </v>
      </c>
      <c r="D31" t="str">
        <f t="shared" ca="1" si="8"/>
        <v xml:space="preserve"> </v>
      </c>
      <c r="E31" s="1" t="str">
        <f t="shared" ca="1" si="18"/>
        <v xml:space="preserve"> </v>
      </c>
      <c r="F31" s="1" t="str">
        <f t="shared" ca="1" si="19"/>
        <v xml:space="preserve"> </v>
      </c>
      <c r="G31" s="1" t="str">
        <f ca="1">IF(C31=" "," ",IF(C32=" ",$D$4-SUM($G$21:G30),($D$13-H31)))</f>
        <v xml:space="preserve"> </v>
      </c>
      <c r="H31" s="1" t="str">
        <f t="shared" ca="1" si="23"/>
        <v xml:space="preserve"> </v>
      </c>
      <c r="I31" s="1" t="str">
        <f t="shared" ca="1" si="10"/>
        <v xml:space="preserve"> </v>
      </c>
      <c r="Q31" s="1"/>
      <c r="U31" s="3" t="str">
        <f ca="1">IF(B30=$D$3,XIRR($F$20:F30,$C$20:C30)," ")</f>
        <v xml:space="preserve"> </v>
      </c>
      <c r="AG31" t="e">
        <f t="shared" ca="1" si="11"/>
        <v>#VALUE!</v>
      </c>
      <c r="AS31" s="47" t="e">
        <f ca="1">IRR(AS20:AS30)*12</f>
        <v>#VALUE!</v>
      </c>
      <c r="AT31" s="1" t="e">
        <f ca="1">$F$31+$E$31</f>
        <v>#VALUE!</v>
      </c>
      <c r="AU31" s="1" t="str">
        <f t="shared" ref="AU31:CQ31" ca="1" si="26">$F$31</f>
        <v xml:space="preserve"> </v>
      </c>
      <c r="AV31" s="1" t="str">
        <f t="shared" ca="1" si="26"/>
        <v xml:space="preserve"> </v>
      </c>
      <c r="AW31" s="1" t="str">
        <f t="shared" ca="1" si="26"/>
        <v xml:space="preserve"> </v>
      </c>
      <c r="AX31" s="1" t="str">
        <f t="shared" ca="1" si="26"/>
        <v xml:space="preserve"> </v>
      </c>
      <c r="AY31" s="1" t="str">
        <f t="shared" ca="1" si="26"/>
        <v xml:space="preserve"> </v>
      </c>
      <c r="AZ31" s="1" t="str">
        <f t="shared" ca="1" si="26"/>
        <v xml:space="preserve"> </v>
      </c>
      <c r="BA31" s="1" t="str">
        <f t="shared" ca="1" si="26"/>
        <v xml:space="preserve"> </v>
      </c>
      <c r="BB31" s="1" t="str">
        <f t="shared" ca="1" si="26"/>
        <v xml:space="preserve"> </v>
      </c>
      <c r="BC31" s="1" t="str">
        <f t="shared" ca="1" si="26"/>
        <v xml:space="preserve"> </v>
      </c>
      <c r="BD31" s="1" t="str">
        <f t="shared" ca="1" si="26"/>
        <v xml:space="preserve"> </v>
      </c>
      <c r="BE31" s="1" t="str">
        <f t="shared" ca="1" si="26"/>
        <v xml:space="preserve"> </v>
      </c>
      <c r="BF31" s="1" t="str">
        <f t="shared" ca="1" si="26"/>
        <v xml:space="preserve"> </v>
      </c>
      <c r="BG31" s="1" t="str">
        <f t="shared" ca="1" si="26"/>
        <v xml:space="preserve"> </v>
      </c>
      <c r="BH31" s="1" t="str">
        <f t="shared" ca="1" si="26"/>
        <v xml:space="preserve"> </v>
      </c>
      <c r="BI31" s="1" t="str">
        <f t="shared" ca="1" si="26"/>
        <v xml:space="preserve"> </v>
      </c>
      <c r="BJ31" s="1" t="str">
        <f t="shared" ca="1" si="26"/>
        <v xml:space="preserve"> </v>
      </c>
      <c r="BK31" s="1" t="str">
        <f t="shared" ca="1" si="26"/>
        <v xml:space="preserve"> </v>
      </c>
      <c r="BL31" s="1" t="str">
        <f t="shared" ca="1" si="26"/>
        <v xml:space="preserve"> </v>
      </c>
      <c r="BM31" s="1" t="str">
        <f t="shared" ca="1" si="26"/>
        <v xml:space="preserve"> </v>
      </c>
      <c r="BN31" s="1" t="str">
        <f t="shared" ca="1" si="26"/>
        <v xml:space="preserve"> </v>
      </c>
      <c r="BO31" s="1" t="str">
        <f t="shared" ca="1" si="26"/>
        <v xml:space="preserve"> </v>
      </c>
      <c r="BP31" s="1" t="str">
        <f t="shared" ca="1" si="26"/>
        <v xml:space="preserve"> </v>
      </c>
      <c r="BQ31" s="1" t="str">
        <f t="shared" ca="1" si="26"/>
        <v xml:space="preserve"> </v>
      </c>
      <c r="BR31" s="1" t="str">
        <f t="shared" ca="1" si="26"/>
        <v xml:space="preserve"> </v>
      </c>
      <c r="BS31" s="1" t="str">
        <f t="shared" ca="1" si="26"/>
        <v xml:space="preserve"> </v>
      </c>
      <c r="BT31" s="1" t="str">
        <f t="shared" ca="1" si="26"/>
        <v xml:space="preserve"> </v>
      </c>
      <c r="BU31" s="1" t="str">
        <f t="shared" ca="1" si="26"/>
        <v xml:space="preserve"> </v>
      </c>
      <c r="BV31" s="1" t="str">
        <f t="shared" ca="1" si="26"/>
        <v xml:space="preserve"> </v>
      </c>
      <c r="BW31" s="1" t="str">
        <f t="shared" ca="1" si="26"/>
        <v xml:space="preserve"> </v>
      </c>
      <c r="BX31" s="1" t="str">
        <f t="shared" ca="1" si="26"/>
        <v xml:space="preserve"> </v>
      </c>
      <c r="BY31" s="1" t="str">
        <f t="shared" ca="1" si="26"/>
        <v xml:space="preserve"> </v>
      </c>
      <c r="BZ31" s="1" t="str">
        <f t="shared" ca="1" si="26"/>
        <v xml:space="preserve"> </v>
      </c>
      <c r="CA31" s="1" t="str">
        <f t="shared" ca="1" si="26"/>
        <v xml:space="preserve"> </v>
      </c>
      <c r="CB31" s="1" t="str">
        <f t="shared" ca="1" si="26"/>
        <v xml:space="preserve"> </v>
      </c>
      <c r="CC31" s="1" t="str">
        <f t="shared" ca="1" si="26"/>
        <v xml:space="preserve"> </v>
      </c>
      <c r="CD31" s="1" t="str">
        <f t="shared" ca="1" si="26"/>
        <v xml:space="preserve"> </v>
      </c>
      <c r="CE31" s="1" t="str">
        <f t="shared" ca="1" si="26"/>
        <v xml:space="preserve"> </v>
      </c>
      <c r="CF31" s="1" t="str">
        <f t="shared" ca="1" si="26"/>
        <v xml:space="preserve"> </v>
      </c>
      <c r="CG31" s="1" t="str">
        <f t="shared" ca="1" si="26"/>
        <v xml:space="preserve"> </v>
      </c>
      <c r="CH31" s="1" t="str">
        <f t="shared" ca="1" si="26"/>
        <v xml:space="preserve"> </v>
      </c>
      <c r="CI31" s="1" t="str">
        <f t="shared" ca="1" si="26"/>
        <v xml:space="preserve"> </v>
      </c>
      <c r="CJ31" s="1" t="str">
        <f t="shared" ca="1" si="26"/>
        <v xml:space="preserve"> </v>
      </c>
      <c r="CK31" s="1" t="str">
        <f t="shared" ca="1" si="26"/>
        <v xml:space="preserve"> </v>
      </c>
      <c r="CL31" s="1" t="str">
        <f t="shared" ca="1" si="26"/>
        <v xml:space="preserve"> </v>
      </c>
      <c r="CM31" s="1" t="str">
        <f t="shared" ca="1" si="26"/>
        <v xml:space="preserve"> </v>
      </c>
      <c r="CN31" s="1" t="str">
        <f t="shared" ca="1" si="26"/>
        <v xml:space="preserve"> </v>
      </c>
      <c r="CO31" s="1" t="str">
        <f t="shared" ca="1" si="26"/>
        <v xml:space="preserve"> </v>
      </c>
      <c r="CP31" s="1" t="str">
        <f t="shared" ca="1" si="26"/>
        <v xml:space="preserve"> </v>
      </c>
      <c r="CQ31" s="1" t="str">
        <f t="shared" ca="1" si="26"/>
        <v xml:space="preserve"> </v>
      </c>
    </row>
    <row r="32" spans="2:95" ht="19.5" customHeight="1" x14ac:dyDescent="0.25">
      <c r="B32" t="str">
        <f t="shared" ca="1" si="14"/>
        <v xml:space="preserve"> </v>
      </c>
      <c r="C32" s="6" t="str">
        <f t="shared" ca="1" si="15"/>
        <v xml:space="preserve"> </v>
      </c>
      <c r="D32" t="str">
        <f t="shared" ca="1" si="8"/>
        <v xml:space="preserve"> </v>
      </c>
      <c r="E32" s="1" t="str">
        <f ca="1">IF(C32=" "," ",E31-G32)</f>
        <v xml:space="preserve"> </v>
      </c>
      <c r="F32" s="1" t="str">
        <f ca="1">IF(C32=" "," ",G32+H32+I32+Q32)</f>
        <v xml:space="preserve"> </v>
      </c>
      <c r="G32" s="1" t="str">
        <f ca="1">IF(C32=" "," ",IF(C33=" ",$D$4-SUM($G$21:G31),($D$13-H32)))</f>
        <v xml:space="preserve"> </v>
      </c>
      <c r="H32" s="1" t="str">
        <f t="shared" ca="1" si="23"/>
        <v xml:space="preserve"> </v>
      </c>
      <c r="I32" s="1" t="str">
        <f t="shared" ca="1" si="10"/>
        <v xml:space="preserve"> </v>
      </c>
      <c r="Q32" s="1" t="str">
        <f ca="1">IF($D$3=B32,0,IF(C32=" "," ",IF(розрахунки!$G$2=розрахунки!$AE$9,$D$10*$D$9,IF(розрахунки!$G$2=розрахунки!$AE$7,0,$D$10*$D$9*0.95))))</f>
        <v xml:space="preserve"> </v>
      </c>
      <c r="U32" s="3" t="str">
        <f ca="1">IF(B31=$D$3,XIRR($F$20:F31,$C$20:C31)," ")</f>
        <v xml:space="preserve"> </v>
      </c>
      <c r="AG32" t="e">
        <f t="shared" ca="1" si="11"/>
        <v>#VALUE!</v>
      </c>
      <c r="AT32" s="47" t="e">
        <f ca="1">IRR(AT20:AT31)*12</f>
        <v>#VALUE!</v>
      </c>
      <c r="AU32" s="1" t="e">
        <f ca="1">F32+E32</f>
        <v>#VALUE!</v>
      </c>
      <c r="AV32" s="1" t="str">
        <f t="shared" ref="AV32:CQ32" ca="1" si="27">$F$32</f>
        <v xml:space="preserve"> </v>
      </c>
      <c r="AW32" s="1" t="str">
        <f t="shared" ca="1" si="27"/>
        <v xml:space="preserve"> </v>
      </c>
      <c r="AX32" s="1" t="str">
        <f t="shared" ca="1" si="27"/>
        <v xml:space="preserve"> </v>
      </c>
      <c r="AY32" s="1" t="str">
        <f t="shared" ca="1" si="27"/>
        <v xml:space="preserve"> </v>
      </c>
      <c r="AZ32" s="1" t="str">
        <f t="shared" ca="1" si="27"/>
        <v xml:space="preserve"> </v>
      </c>
      <c r="BA32" s="1" t="str">
        <f t="shared" ca="1" si="27"/>
        <v xml:space="preserve"> </v>
      </c>
      <c r="BB32" s="1" t="str">
        <f t="shared" ca="1" si="27"/>
        <v xml:space="preserve"> </v>
      </c>
      <c r="BC32" s="1" t="str">
        <f t="shared" ca="1" si="27"/>
        <v xml:space="preserve"> </v>
      </c>
      <c r="BD32" s="1" t="str">
        <f t="shared" ca="1" si="27"/>
        <v xml:space="preserve"> </v>
      </c>
      <c r="BE32" s="1" t="str">
        <f t="shared" ca="1" si="27"/>
        <v xml:space="preserve"> </v>
      </c>
      <c r="BF32" s="1" t="str">
        <f t="shared" ca="1" si="27"/>
        <v xml:space="preserve"> </v>
      </c>
      <c r="BG32" s="1" t="str">
        <f t="shared" ca="1" si="27"/>
        <v xml:space="preserve"> </v>
      </c>
      <c r="BH32" s="1" t="str">
        <f t="shared" ca="1" si="27"/>
        <v xml:space="preserve"> </v>
      </c>
      <c r="BI32" s="1" t="str">
        <f t="shared" ca="1" si="27"/>
        <v xml:space="preserve"> </v>
      </c>
      <c r="BJ32" s="1" t="str">
        <f t="shared" ca="1" si="27"/>
        <v xml:space="preserve"> </v>
      </c>
      <c r="BK32" s="1" t="str">
        <f t="shared" ca="1" si="27"/>
        <v xml:space="preserve"> </v>
      </c>
      <c r="BL32" s="1" t="str">
        <f t="shared" ca="1" si="27"/>
        <v xml:space="preserve"> </v>
      </c>
      <c r="BM32" s="1" t="str">
        <f t="shared" ca="1" si="27"/>
        <v xml:space="preserve"> </v>
      </c>
      <c r="BN32" s="1" t="str">
        <f t="shared" ca="1" si="27"/>
        <v xml:space="preserve"> </v>
      </c>
      <c r="BO32" s="1" t="str">
        <f t="shared" ca="1" si="27"/>
        <v xml:space="preserve"> </v>
      </c>
      <c r="BP32" s="1" t="str">
        <f t="shared" ca="1" si="27"/>
        <v xml:space="preserve"> </v>
      </c>
      <c r="BQ32" s="1" t="str">
        <f t="shared" ca="1" si="27"/>
        <v xml:space="preserve"> </v>
      </c>
      <c r="BR32" s="1" t="str">
        <f t="shared" ca="1" si="27"/>
        <v xml:space="preserve"> </v>
      </c>
      <c r="BS32" s="1" t="str">
        <f t="shared" ca="1" si="27"/>
        <v xml:space="preserve"> </v>
      </c>
      <c r="BT32" s="1" t="str">
        <f t="shared" ca="1" si="27"/>
        <v xml:space="preserve"> </v>
      </c>
      <c r="BU32" s="1" t="str">
        <f t="shared" ca="1" si="27"/>
        <v xml:space="preserve"> </v>
      </c>
      <c r="BV32" s="1" t="str">
        <f t="shared" ca="1" si="27"/>
        <v xml:space="preserve"> </v>
      </c>
      <c r="BW32" s="1" t="str">
        <f t="shared" ca="1" si="27"/>
        <v xml:space="preserve"> </v>
      </c>
      <c r="BX32" s="1" t="str">
        <f t="shared" ca="1" si="27"/>
        <v xml:space="preserve"> </v>
      </c>
      <c r="BY32" s="1" t="str">
        <f t="shared" ca="1" si="27"/>
        <v xml:space="preserve"> </v>
      </c>
      <c r="BZ32" s="1" t="str">
        <f t="shared" ca="1" si="27"/>
        <v xml:space="preserve"> </v>
      </c>
      <c r="CA32" s="1" t="str">
        <f t="shared" ca="1" si="27"/>
        <v xml:space="preserve"> </v>
      </c>
      <c r="CB32" s="1" t="str">
        <f t="shared" ca="1" si="27"/>
        <v xml:space="preserve"> </v>
      </c>
      <c r="CC32" s="1" t="str">
        <f t="shared" ca="1" si="27"/>
        <v xml:space="preserve"> </v>
      </c>
      <c r="CD32" s="1" t="str">
        <f t="shared" ca="1" si="27"/>
        <v xml:space="preserve"> </v>
      </c>
      <c r="CE32" s="1" t="str">
        <f t="shared" ca="1" si="27"/>
        <v xml:space="preserve"> </v>
      </c>
      <c r="CF32" s="1" t="str">
        <f t="shared" ca="1" si="27"/>
        <v xml:space="preserve"> </v>
      </c>
      <c r="CG32" s="1" t="str">
        <f t="shared" ca="1" si="27"/>
        <v xml:space="preserve"> </v>
      </c>
      <c r="CH32" s="1" t="str">
        <f t="shared" ca="1" si="27"/>
        <v xml:space="preserve"> </v>
      </c>
      <c r="CI32" s="1" t="str">
        <f t="shared" ca="1" si="27"/>
        <v xml:space="preserve"> </v>
      </c>
      <c r="CJ32" s="1" t="str">
        <f t="shared" ca="1" si="27"/>
        <v xml:space="preserve"> </v>
      </c>
      <c r="CK32" s="1" t="str">
        <f t="shared" ca="1" si="27"/>
        <v xml:space="preserve"> </v>
      </c>
      <c r="CL32" s="1" t="str">
        <f t="shared" ca="1" si="27"/>
        <v xml:space="preserve"> </v>
      </c>
      <c r="CM32" s="1" t="str">
        <f t="shared" ca="1" si="27"/>
        <v xml:space="preserve"> </v>
      </c>
      <c r="CN32" s="1" t="str">
        <f t="shared" ca="1" si="27"/>
        <v xml:space="preserve"> </v>
      </c>
      <c r="CO32" s="1" t="str">
        <f t="shared" ca="1" si="27"/>
        <v xml:space="preserve"> </v>
      </c>
      <c r="CP32" s="1" t="str">
        <f t="shared" ca="1" si="27"/>
        <v xml:space="preserve"> </v>
      </c>
      <c r="CQ32" s="1" t="str">
        <f t="shared" ca="1" si="27"/>
        <v xml:space="preserve"> </v>
      </c>
    </row>
    <row r="33" spans="2:95" ht="19.5" customHeight="1" x14ac:dyDescent="0.25">
      <c r="B33" t="str">
        <f t="shared" ca="1" si="14"/>
        <v xml:space="preserve"> </v>
      </c>
      <c r="C33" s="6" t="str">
        <f t="shared" ca="1" si="15"/>
        <v xml:space="preserve"> </v>
      </c>
      <c r="D33" t="str">
        <f t="shared" ca="1" si="8"/>
        <v xml:space="preserve"> </v>
      </c>
      <c r="E33" s="1" t="str">
        <f t="shared" ca="1" si="18"/>
        <v xml:space="preserve"> </v>
      </c>
      <c r="F33" s="1" t="str">
        <f ca="1">IF(C33=" "," ",G33+H33+I33+Q33)</f>
        <v xml:space="preserve"> </v>
      </c>
      <c r="G33" s="1" t="str">
        <f ca="1">IF(C33=" "," ",IF(C34=" ",$D$4-SUM($G$21:G32),($D$13-H33)))</f>
        <v xml:space="preserve"> </v>
      </c>
      <c r="H33" s="1" t="str">
        <f t="shared" ca="1" si="23"/>
        <v xml:space="preserve"> </v>
      </c>
      <c r="I33" s="1" t="str">
        <f t="shared" ca="1" si="10"/>
        <v xml:space="preserve"> </v>
      </c>
      <c r="Q33" s="1"/>
      <c r="U33" s="3" t="str">
        <f ca="1">IF(B32=$D$3,XIRR($F$20:F32,$C$20:C32)," ")</f>
        <v xml:space="preserve"> </v>
      </c>
      <c r="AG33" t="e">
        <f t="shared" ca="1" si="11"/>
        <v>#VALUE!</v>
      </c>
      <c r="AU33" s="47" t="e">
        <f ca="1">IRR(AU20:AU32)*12</f>
        <v>#VALUE!</v>
      </c>
      <c r="AV33" s="1" t="e">
        <f ca="1">F33+E33</f>
        <v>#VALUE!</v>
      </c>
      <c r="AW33" s="1" t="str">
        <f t="shared" ref="AW33:CQ33" ca="1" si="28">$F$33</f>
        <v xml:space="preserve"> </v>
      </c>
      <c r="AX33" s="1" t="str">
        <f t="shared" ca="1" si="28"/>
        <v xml:space="preserve"> </v>
      </c>
      <c r="AY33" s="1" t="str">
        <f t="shared" ca="1" si="28"/>
        <v xml:space="preserve"> </v>
      </c>
      <c r="AZ33" s="1" t="str">
        <f t="shared" ca="1" si="28"/>
        <v xml:space="preserve"> </v>
      </c>
      <c r="BA33" s="1" t="str">
        <f t="shared" ca="1" si="28"/>
        <v xml:space="preserve"> </v>
      </c>
      <c r="BB33" s="1" t="str">
        <f t="shared" ca="1" si="28"/>
        <v xml:space="preserve"> </v>
      </c>
      <c r="BC33" s="1" t="str">
        <f t="shared" ca="1" si="28"/>
        <v xml:space="preserve"> </v>
      </c>
      <c r="BD33" s="1" t="str">
        <f t="shared" ca="1" si="28"/>
        <v xml:space="preserve"> </v>
      </c>
      <c r="BE33" s="1" t="str">
        <f t="shared" ca="1" si="28"/>
        <v xml:space="preserve"> </v>
      </c>
      <c r="BF33" s="1" t="str">
        <f t="shared" ca="1" si="28"/>
        <v xml:space="preserve"> </v>
      </c>
      <c r="BG33" s="1" t="str">
        <f t="shared" ca="1" si="28"/>
        <v xml:space="preserve"> </v>
      </c>
      <c r="BH33" s="1" t="str">
        <f t="shared" ca="1" si="28"/>
        <v xml:space="preserve"> </v>
      </c>
      <c r="BI33" s="1" t="str">
        <f t="shared" ca="1" si="28"/>
        <v xml:space="preserve"> </v>
      </c>
      <c r="BJ33" s="1" t="str">
        <f t="shared" ca="1" si="28"/>
        <v xml:space="preserve"> </v>
      </c>
      <c r="BK33" s="1" t="str">
        <f t="shared" ca="1" si="28"/>
        <v xml:space="preserve"> </v>
      </c>
      <c r="BL33" s="1" t="str">
        <f t="shared" ca="1" si="28"/>
        <v xml:space="preserve"> </v>
      </c>
      <c r="BM33" s="1" t="str">
        <f t="shared" ca="1" si="28"/>
        <v xml:space="preserve"> </v>
      </c>
      <c r="BN33" s="1" t="str">
        <f t="shared" ca="1" si="28"/>
        <v xml:space="preserve"> </v>
      </c>
      <c r="BO33" s="1" t="str">
        <f t="shared" ca="1" si="28"/>
        <v xml:space="preserve"> </v>
      </c>
      <c r="BP33" s="1" t="str">
        <f t="shared" ca="1" si="28"/>
        <v xml:space="preserve"> </v>
      </c>
      <c r="BQ33" s="1" t="str">
        <f t="shared" ca="1" si="28"/>
        <v xml:space="preserve"> </v>
      </c>
      <c r="BR33" s="1" t="str">
        <f t="shared" ca="1" si="28"/>
        <v xml:space="preserve"> </v>
      </c>
      <c r="BS33" s="1" t="str">
        <f t="shared" ca="1" si="28"/>
        <v xml:space="preserve"> </v>
      </c>
      <c r="BT33" s="1" t="str">
        <f t="shared" ca="1" si="28"/>
        <v xml:space="preserve"> </v>
      </c>
      <c r="BU33" s="1" t="str">
        <f t="shared" ca="1" si="28"/>
        <v xml:space="preserve"> </v>
      </c>
      <c r="BV33" s="1" t="str">
        <f t="shared" ca="1" si="28"/>
        <v xml:space="preserve"> </v>
      </c>
      <c r="BW33" s="1" t="str">
        <f t="shared" ca="1" si="28"/>
        <v xml:space="preserve"> </v>
      </c>
      <c r="BX33" s="1" t="str">
        <f t="shared" ca="1" si="28"/>
        <v xml:space="preserve"> </v>
      </c>
      <c r="BY33" s="1" t="str">
        <f t="shared" ca="1" si="28"/>
        <v xml:space="preserve"> </v>
      </c>
      <c r="BZ33" s="1" t="str">
        <f t="shared" ca="1" si="28"/>
        <v xml:space="preserve"> </v>
      </c>
      <c r="CA33" s="1" t="str">
        <f t="shared" ca="1" si="28"/>
        <v xml:space="preserve"> </v>
      </c>
      <c r="CB33" s="1" t="str">
        <f t="shared" ca="1" si="28"/>
        <v xml:space="preserve"> </v>
      </c>
      <c r="CC33" s="1" t="str">
        <f t="shared" ca="1" si="28"/>
        <v xml:space="preserve"> </v>
      </c>
      <c r="CD33" s="1" t="str">
        <f t="shared" ca="1" si="28"/>
        <v xml:space="preserve"> </v>
      </c>
      <c r="CE33" s="1" t="str">
        <f t="shared" ca="1" si="28"/>
        <v xml:space="preserve"> </v>
      </c>
      <c r="CF33" s="1" t="str">
        <f t="shared" ca="1" si="28"/>
        <v xml:space="preserve"> </v>
      </c>
      <c r="CG33" s="1" t="str">
        <f t="shared" ca="1" si="28"/>
        <v xml:space="preserve"> </v>
      </c>
      <c r="CH33" s="1" t="str">
        <f t="shared" ca="1" si="28"/>
        <v xml:space="preserve"> </v>
      </c>
      <c r="CI33" s="1" t="str">
        <f t="shared" ca="1" si="28"/>
        <v xml:space="preserve"> </v>
      </c>
      <c r="CJ33" s="1" t="str">
        <f t="shared" ca="1" si="28"/>
        <v xml:space="preserve"> </v>
      </c>
      <c r="CK33" s="1" t="str">
        <f t="shared" ca="1" si="28"/>
        <v xml:space="preserve"> </v>
      </c>
      <c r="CL33" s="1" t="str">
        <f t="shared" ca="1" si="28"/>
        <v xml:space="preserve"> </v>
      </c>
      <c r="CM33" s="1" t="str">
        <f t="shared" ca="1" si="28"/>
        <v xml:space="preserve"> </v>
      </c>
      <c r="CN33" s="1" t="str">
        <f t="shared" ca="1" si="28"/>
        <v xml:space="preserve"> </v>
      </c>
      <c r="CO33" s="1" t="str">
        <f t="shared" ca="1" si="28"/>
        <v xml:space="preserve"> </v>
      </c>
      <c r="CP33" s="1" t="str">
        <f t="shared" ca="1" si="28"/>
        <v xml:space="preserve"> </v>
      </c>
      <c r="CQ33" s="1" t="str">
        <f t="shared" ca="1" si="28"/>
        <v xml:space="preserve"> </v>
      </c>
    </row>
    <row r="34" spans="2:95" ht="19.5" customHeight="1" x14ac:dyDescent="0.25">
      <c r="B34" t="str">
        <f t="shared" ca="1" si="14"/>
        <v xml:space="preserve"> </v>
      </c>
      <c r="C34" s="6" t="str">
        <f t="shared" ca="1" si="15"/>
        <v xml:space="preserve"> </v>
      </c>
      <c r="D34" t="str">
        <f t="shared" ca="1" si="8"/>
        <v xml:space="preserve"> </v>
      </c>
      <c r="E34" s="1" t="str">
        <f t="shared" ca="1" si="18"/>
        <v xml:space="preserve"> </v>
      </c>
      <c r="F34" s="1" t="str">
        <f t="shared" ref="F34:F96" ca="1" si="29">IF(C34=" "," ",G34+H34+I34+Q34)</f>
        <v xml:space="preserve"> </v>
      </c>
      <c r="G34" s="1" t="str">
        <f ca="1">IF(C34=" "," ",IF(C35=" ",$D$4-SUM($G$21:G33),($D$13-H34)))</f>
        <v xml:space="preserve"> </v>
      </c>
      <c r="H34" s="1" t="str">
        <f t="shared" ca="1" si="23"/>
        <v xml:space="preserve"> </v>
      </c>
      <c r="I34" s="1" t="str">
        <f t="shared" ca="1" si="10"/>
        <v xml:space="preserve"> </v>
      </c>
      <c r="Q34" s="1"/>
      <c r="U34" s="3" t="str">
        <f ca="1">IF(B33=$D$3,XIRR($F$20:F33,$C$20:C33)," ")</f>
        <v xml:space="preserve"> </v>
      </c>
      <c r="AG34" t="e">
        <f t="shared" ca="1" si="11"/>
        <v>#VALUE!</v>
      </c>
      <c r="AV34" s="47" t="e">
        <f ca="1">IRR(AV20:AV33)*12</f>
        <v>#VALUE!</v>
      </c>
      <c r="AW34" s="1" t="e">
        <f ca="1">F34+E34</f>
        <v>#VALUE!</v>
      </c>
      <c r="AX34" s="1" t="str">
        <f t="shared" ref="AX34:CQ34" ca="1" si="30">$F$34</f>
        <v xml:space="preserve"> </v>
      </c>
      <c r="AY34" s="1" t="str">
        <f t="shared" ca="1" si="30"/>
        <v xml:space="preserve"> </v>
      </c>
      <c r="AZ34" s="1" t="str">
        <f t="shared" ca="1" si="30"/>
        <v xml:space="preserve"> </v>
      </c>
      <c r="BA34" s="1" t="str">
        <f t="shared" ca="1" si="30"/>
        <v xml:space="preserve"> </v>
      </c>
      <c r="BB34" s="1" t="str">
        <f t="shared" ca="1" si="30"/>
        <v xml:space="preserve"> </v>
      </c>
      <c r="BC34" s="1" t="str">
        <f t="shared" ca="1" si="30"/>
        <v xml:space="preserve"> </v>
      </c>
      <c r="BD34" s="1" t="str">
        <f t="shared" ca="1" si="30"/>
        <v xml:space="preserve"> </v>
      </c>
      <c r="BE34" s="1" t="str">
        <f t="shared" ca="1" si="30"/>
        <v xml:space="preserve"> </v>
      </c>
      <c r="BF34" s="1" t="str">
        <f t="shared" ca="1" si="30"/>
        <v xml:space="preserve"> </v>
      </c>
      <c r="BG34" s="1" t="str">
        <f t="shared" ca="1" si="30"/>
        <v xml:space="preserve"> </v>
      </c>
      <c r="BH34" s="1" t="str">
        <f t="shared" ca="1" si="30"/>
        <v xml:space="preserve"> </v>
      </c>
      <c r="BI34" s="1" t="str">
        <f t="shared" ca="1" si="30"/>
        <v xml:space="preserve"> </v>
      </c>
      <c r="BJ34" s="1" t="str">
        <f t="shared" ca="1" si="30"/>
        <v xml:space="preserve"> </v>
      </c>
      <c r="BK34" s="1" t="str">
        <f t="shared" ca="1" si="30"/>
        <v xml:space="preserve"> </v>
      </c>
      <c r="BL34" s="1" t="str">
        <f t="shared" ca="1" si="30"/>
        <v xml:space="preserve"> </v>
      </c>
      <c r="BM34" s="1" t="str">
        <f t="shared" ca="1" si="30"/>
        <v xml:space="preserve"> </v>
      </c>
      <c r="BN34" s="1" t="str">
        <f t="shared" ca="1" si="30"/>
        <v xml:space="preserve"> </v>
      </c>
      <c r="BO34" s="1" t="str">
        <f t="shared" ca="1" si="30"/>
        <v xml:space="preserve"> </v>
      </c>
      <c r="BP34" s="1" t="str">
        <f t="shared" ca="1" si="30"/>
        <v xml:space="preserve"> </v>
      </c>
      <c r="BQ34" s="1" t="str">
        <f t="shared" ca="1" si="30"/>
        <v xml:space="preserve"> </v>
      </c>
      <c r="BR34" s="1" t="str">
        <f t="shared" ca="1" si="30"/>
        <v xml:space="preserve"> </v>
      </c>
      <c r="BS34" s="1" t="str">
        <f t="shared" ca="1" si="30"/>
        <v xml:space="preserve"> </v>
      </c>
      <c r="BT34" s="1" t="str">
        <f t="shared" ca="1" si="30"/>
        <v xml:space="preserve"> </v>
      </c>
      <c r="BU34" s="1" t="str">
        <f t="shared" ca="1" si="30"/>
        <v xml:space="preserve"> </v>
      </c>
      <c r="BV34" s="1" t="str">
        <f t="shared" ca="1" si="30"/>
        <v xml:space="preserve"> </v>
      </c>
      <c r="BW34" s="1" t="str">
        <f t="shared" ca="1" si="30"/>
        <v xml:space="preserve"> </v>
      </c>
      <c r="BX34" s="1" t="str">
        <f t="shared" ca="1" si="30"/>
        <v xml:space="preserve"> </v>
      </c>
      <c r="BY34" s="1" t="str">
        <f t="shared" ca="1" si="30"/>
        <v xml:space="preserve"> </v>
      </c>
      <c r="BZ34" s="1" t="str">
        <f t="shared" ca="1" si="30"/>
        <v xml:space="preserve"> </v>
      </c>
      <c r="CA34" s="1" t="str">
        <f t="shared" ca="1" si="30"/>
        <v xml:space="preserve"> </v>
      </c>
      <c r="CB34" s="1" t="str">
        <f t="shared" ca="1" si="30"/>
        <v xml:space="preserve"> </v>
      </c>
      <c r="CC34" s="1" t="str">
        <f t="shared" ca="1" si="30"/>
        <v xml:space="preserve"> </v>
      </c>
      <c r="CD34" s="1" t="str">
        <f t="shared" ca="1" si="30"/>
        <v xml:space="preserve"> </v>
      </c>
      <c r="CE34" s="1" t="str">
        <f t="shared" ca="1" si="30"/>
        <v xml:space="preserve"> </v>
      </c>
      <c r="CF34" s="1" t="str">
        <f t="shared" ca="1" si="30"/>
        <v xml:space="preserve"> </v>
      </c>
      <c r="CG34" s="1" t="str">
        <f t="shared" ca="1" si="30"/>
        <v xml:space="preserve"> </v>
      </c>
      <c r="CH34" s="1" t="str">
        <f t="shared" ca="1" si="30"/>
        <v xml:space="preserve"> </v>
      </c>
      <c r="CI34" s="1" t="str">
        <f t="shared" ca="1" si="30"/>
        <v xml:space="preserve"> </v>
      </c>
      <c r="CJ34" s="1" t="str">
        <f t="shared" ca="1" si="30"/>
        <v xml:space="preserve"> </v>
      </c>
      <c r="CK34" s="1" t="str">
        <f t="shared" ca="1" si="30"/>
        <v xml:space="preserve"> </v>
      </c>
      <c r="CL34" s="1" t="str">
        <f t="shared" ca="1" si="30"/>
        <v xml:space="preserve"> </v>
      </c>
      <c r="CM34" s="1" t="str">
        <f t="shared" ca="1" si="30"/>
        <v xml:space="preserve"> </v>
      </c>
      <c r="CN34" s="1" t="str">
        <f t="shared" ca="1" si="30"/>
        <v xml:space="preserve"> </v>
      </c>
      <c r="CO34" s="1" t="str">
        <f t="shared" ca="1" si="30"/>
        <v xml:space="preserve"> </v>
      </c>
      <c r="CP34" s="1" t="str">
        <f t="shared" ca="1" si="30"/>
        <v xml:space="preserve"> </v>
      </c>
      <c r="CQ34" s="1" t="str">
        <f t="shared" ca="1" si="30"/>
        <v xml:space="preserve"> </v>
      </c>
    </row>
    <row r="35" spans="2:95" ht="19.5" customHeight="1" x14ac:dyDescent="0.25">
      <c r="B35" t="str">
        <f t="shared" ca="1" si="14"/>
        <v xml:space="preserve"> </v>
      </c>
      <c r="C35" s="6" t="str">
        <f t="shared" ca="1" si="15"/>
        <v xml:space="preserve"> </v>
      </c>
      <c r="D35" t="str">
        <f t="shared" ca="1" si="8"/>
        <v xml:space="preserve"> </v>
      </c>
      <c r="E35" s="1" t="str">
        <f t="shared" ca="1" si="18"/>
        <v xml:space="preserve"> </v>
      </c>
      <c r="F35" s="1" t="str">
        <f t="shared" ca="1" si="29"/>
        <v xml:space="preserve"> </v>
      </c>
      <c r="G35" s="1" t="str">
        <f ca="1">IF(C35=" "," ",IF(C36=" ",$D$4-SUM($G$21:G34),($D$13-H35)))</f>
        <v xml:space="preserve"> </v>
      </c>
      <c r="H35" s="1" t="str">
        <f t="shared" ca="1" si="23"/>
        <v xml:space="preserve"> </v>
      </c>
      <c r="I35" s="1" t="str">
        <f t="shared" ca="1" si="10"/>
        <v xml:space="preserve"> </v>
      </c>
      <c r="Q35" s="1"/>
      <c r="U35" s="3" t="str">
        <f ca="1">IF(B34=$D$3,XIRR($F$20:F34,$C$20:C34)," ")</f>
        <v xml:space="preserve"> </v>
      </c>
      <c r="AG35" t="e">
        <f t="shared" ca="1" si="11"/>
        <v>#VALUE!</v>
      </c>
      <c r="AW35" s="47" t="e">
        <f ca="1">IRR(AW20:AW34)*12</f>
        <v>#VALUE!</v>
      </c>
      <c r="AX35" s="1" t="e">
        <f ca="1">F35+E35</f>
        <v>#VALUE!</v>
      </c>
      <c r="AY35" s="1" t="str">
        <f t="shared" ref="AY35:CQ35" ca="1" si="31">$F$35</f>
        <v xml:space="preserve"> </v>
      </c>
      <c r="AZ35" s="1" t="str">
        <f t="shared" ca="1" si="31"/>
        <v xml:space="preserve"> </v>
      </c>
      <c r="BA35" s="1" t="str">
        <f t="shared" ca="1" si="31"/>
        <v xml:space="preserve"> </v>
      </c>
      <c r="BB35" s="1" t="str">
        <f t="shared" ca="1" si="31"/>
        <v xml:space="preserve"> </v>
      </c>
      <c r="BC35" s="1" t="str">
        <f t="shared" ca="1" si="31"/>
        <v xml:space="preserve"> </v>
      </c>
      <c r="BD35" s="1" t="str">
        <f t="shared" ca="1" si="31"/>
        <v xml:space="preserve"> </v>
      </c>
      <c r="BE35" s="1" t="str">
        <f t="shared" ca="1" si="31"/>
        <v xml:space="preserve"> </v>
      </c>
      <c r="BF35" s="1" t="str">
        <f t="shared" ca="1" si="31"/>
        <v xml:space="preserve"> </v>
      </c>
      <c r="BG35" s="1" t="str">
        <f t="shared" ca="1" si="31"/>
        <v xml:space="preserve"> </v>
      </c>
      <c r="BH35" s="1" t="str">
        <f t="shared" ca="1" si="31"/>
        <v xml:space="preserve"> </v>
      </c>
      <c r="BI35" s="1" t="str">
        <f t="shared" ca="1" si="31"/>
        <v xml:space="preserve"> </v>
      </c>
      <c r="BJ35" s="1" t="str">
        <f t="shared" ca="1" si="31"/>
        <v xml:space="preserve"> </v>
      </c>
      <c r="BK35" s="1" t="str">
        <f t="shared" ca="1" si="31"/>
        <v xml:space="preserve"> </v>
      </c>
      <c r="BL35" s="1" t="str">
        <f t="shared" ca="1" si="31"/>
        <v xml:space="preserve"> </v>
      </c>
      <c r="BM35" s="1" t="str">
        <f t="shared" ca="1" si="31"/>
        <v xml:space="preserve"> </v>
      </c>
      <c r="BN35" s="1" t="str">
        <f t="shared" ca="1" si="31"/>
        <v xml:space="preserve"> </v>
      </c>
      <c r="BO35" s="1" t="str">
        <f t="shared" ca="1" si="31"/>
        <v xml:space="preserve"> </v>
      </c>
      <c r="BP35" s="1" t="str">
        <f t="shared" ca="1" si="31"/>
        <v xml:space="preserve"> </v>
      </c>
      <c r="BQ35" s="1" t="str">
        <f t="shared" ca="1" si="31"/>
        <v xml:space="preserve"> </v>
      </c>
      <c r="BR35" s="1" t="str">
        <f t="shared" ca="1" si="31"/>
        <v xml:space="preserve"> </v>
      </c>
      <c r="BS35" s="1" t="str">
        <f t="shared" ca="1" si="31"/>
        <v xml:space="preserve"> </v>
      </c>
      <c r="BT35" s="1" t="str">
        <f t="shared" ca="1" si="31"/>
        <v xml:space="preserve"> </v>
      </c>
      <c r="BU35" s="1" t="str">
        <f t="shared" ca="1" si="31"/>
        <v xml:space="preserve"> </v>
      </c>
      <c r="BV35" s="1" t="str">
        <f t="shared" ca="1" si="31"/>
        <v xml:space="preserve"> </v>
      </c>
      <c r="BW35" s="1" t="str">
        <f t="shared" ca="1" si="31"/>
        <v xml:space="preserve"> </v>
      </c>
      <c r="BX35" s="1" t="str">
        <f t="shared" ca="1" si="31"/>
        <v xml:space="preserve"> </v>
      </c>
      <c r="BY35" s="1" t="str">
        <f t="shared" ca="1" si="31"/>
        <v xml:space="preserve"> </v>
      </c>
      <c r="BZ35" s="1" t="str">
        <f t="shared" ca="1" si="31"/>
        <v xml:space="preserve"> </v>
      </c>
      <c r="CA35" s="1" t="str">
        <f t="shared" ca="1" si="31"/>
        <v xml:space="preserve"> </v>
      </c>
      <c r="CB35" s="1" t="str">
        <f t="shared" ca="1" si="31"/>
        <v xml:space="preserve"> </v>
      </c>
      <c r="CC35" s="1" t="str">
        <f t="shared" ca="1" si="31"/>
        <v xml:space="preserve"> </v>
      </c>
      <c r="CD35" s="1" t="str">
        <f t="shared" ca="1" si="31"/>
        <v xml:space="preserve"> </v>
      </c>
      <c r="CE35" s="1" t="str">
        <f t="shared" ca="1" si="31"/>
        <v xml:space="preserve"> </v>
      </c>
      <c r="CF35" s="1" t="str">
        <f t="shared" ca="1" si="31"/>
        <v xml:space="preserve"> </v>
      </c>
      <c r="CG35" s="1" t="str">
        <f t="shared" ca="1" si="31"/>
        <v xml:space="preserve"> </v>
      </c>
      <c r="CH35" s="1" t="str">
        <f t="shared" ca="1" si="31"/>
        <v xml:space="preserve"> </v>
      </c>
      <c r="CI35" s="1" t="str">
        <f t="shared" ca="1" si="31"/>
        <v xml:space="preserve"> </v>
      </c>
      <c r="CJ35" s="1" t="str">
        <f t="shared" ca="1" si="31"/>
        <v xml:space="preserve"> </v>
      </c>
      <c r="CK35" s="1" t="str">
        <f t="shared" ca="1" si="31"/>
        <v xml:space="preserve"> </v>
      </c>
      <c r="CL35" s="1" t="str">
        <f t="shared" ca="1" si="31"/>
        <v xml:space="preserve"> </v>
      </c>
      <c r="CM35" s="1" t="str">
        <f t="shared" ca="1" si="31"/>
        <v xml:space="preserve"> </v>
      </c>
      <c r="CN35" s="1" t="str">
        <f t="shared" ca="1" si="31"/>
        <v xml:space="preserve"> </v>
      </c>
      <c r="CO35" s="1" t="str">
        <f t="shared" ca="1" si="31"/>
        <v xml:space="preserve"> </v>
      </c>
      <c r="CP35" s="1" t="str">
        <f t="shared" ca="1" si="31"/>
        <v xml:space="preserve"> </v>
      </c>
      <c r="CQ35" s="1" t="str">
        <f t="shared" ca="1" si="31"/>
        <v xml:space="preserve"> </v>
      </c>
    </row>
    <row r="36" spans="2:95" ht="19.5" customHeight="1" x14ac:dyDescent="0.25">
      <c r="B36" t="str">
        <f t="shared" ca="1" si="14"/>
        <v xml:space="preserve"> </v>
      </c>
      <c r="C36" s="6" t="str">
        <f t="shared" ca="1" si="15"/>
        <v xml:space="preserve"> </v>
      </c>
      <c r="D36" t="str">
        <f t="shared" ca="1" si="8"/>
        <v xml:space="preserve"> </v>
      </c>
      <c r="E36" s="1" t="str">
        <f t="shared" ca="1" si="18"/>
        <v xml:space="preserve"> </v>
      </c>
      <c r="F36" s="1" t="str">
        <f t="shared" ca="1" si="29"/>
        <v xml:space="preserve"> </v>
      </c>
      <c r="G36" s="1" t="str">
        <f ca="1">IF(C36=" "," ",IF(C37=" ",$D$4-SUM($G$21:G35),($D$13-H36)))</f>
        <v xml:space="preserve"> </v>
      </c>
      <c r="H36" s="1" t="str">
        <f t="shared" ca="1" si="23"/>
        <v xml:space="preserve"> </v>
      </c>
      <c r="I36" s="1" t="str">
        <f t="shared" ca="1" si="10"/>
        <v xml:space="preserve"> </v>
      </c>
      <c r="Q36" s="1"/>
      <c r="U36" s="3" t="str">
        <f ca="1">IF(B35=$D$3,XIRR($F$20:F35,$C$20:C35)," ")</f>
        <v xml:space="preserve"> </v>
      </c>
      <c r="AG36" t="e">
        <f t="shared" ca="1" si="11"/>
        <v>#VALUE!</v>
      </c>
      <c r="AX36" s="47" t="e">
        <f ca="1">IRR(AX20:AX35)*12</f>
        <v>#VALUE!</v>
      </c>
      <c r="AY36" s="1" t="e">
        <f ca="1">F36+E36</f>
        <v>#VALUE!</v>
      </c>
      <c r="AZ36" s="1" t="str">
        <f t="shared" ref="AZ36:CQ36" ca="1" si="32">$F$36</f>
        <v xml:space="preserve"> </v>
      </c>
      <c r="BA36" s="1" t="str">
        <f t="shared" ca="1" si="32"/>
        <v xml:space="preserve"> </v>
      </c>
      <c r="BB36" s="1" t="str">
        <f t="shared" ca="1" si="32"/>
        <v xml:space="preserve"> </v>
      </c>
      <c r="BC36" s="1" t="str">
        <f t="shared" ca="1" si="32"/>
        <v xml:space="preserve"> </v>
      </c>
      <c r="BD36" s="1" t="str">
        <f t="shared" ca="1" si="32"/>
        <v xml:space="preserve"> </v>
      </c>
      <c r="BE36" s="1" t="str">
        <f t="shared" ca="1" si="32"/>
        <v xml:space="preserve"> </v>
      </c>
      <c r="BF36" s="1" t="str">
        <f t="shared" ca="1" si="32"/>
        <v xml:space="preserve"> </v>
      </c>
      <c r="BG36" s="1" t="str">
        <f t="shared" ca="1" si="32"/>
        <v xml:space="preserve"> </v>
      </c>
      <c r="BH36" s="1" t="str">
        <f t="shared" ca="1" si="32"/>
        <v xml:space="preserve"> </v>
      </c>
      <c r="BI36" s="1" t="str">
        <f t="shared" ca="1" si="32"/>
        <v xml:space="preserve"> </v>
      </c>
      <c r="BJ36" s="1" t="str">
        <f t="shared" ca="1" si="32"/>
        <v xml:space="preserve"> </v>
      </c>
      <c r="BK36" s="1" t="str">
        <f t="shared" ca="1" si="32"/>
        <v xml:space="preserve"> </v>
      </c>
      <c r="BL36" s="1" t="str">
        <f t="shared" ca="1" si="32"/>
        <v xml:space="preserve"> </v>
      </c>
      <c r="BM36" s="1" t="str">
        <f t="shared" ca="1" si="32"/>
        <v xml:space="preserve"> </v>
      </c>
      <c r="BN36" s="1" t="str">
        <f t="shared" ca="1" si="32"/>
        <v xml:space="preserve"> </v>
      </c>
      <c r="BO36" s="1" t="str">
        <f t="shared" ca="1" si="32"/>
        <v xml:space="preserve"> </v>
      </c>
      <c r="BP36" s="1" t="str">
        <f t="shared" ca="1" si="32"/>
        <v xml:space="preserve"> </v>
      </c>
      <c r="BQ36" s="1" t="str">
        <f t="shared" ca="1" si="32"/>
        <v xml:space="preserve"> </v>
      </c>
      <c r="BR36" s="1" t="str">
        <f t="shared" ca="1" si="32"/>
        <v xml:space="preserve"> </v>
      </c>
      <c r="BS36" s="1" t="str">
        <f t="shared" ca="1" si="32"/>
        <v xml:space="preserve"> </v>
      </c>
      <c r="BT36" s="1" t="str">
        <f t="shared" ca="1" si="32"/>
        <v xml:space="preserve"> </v>
      </c>
      <c r="BU36" s="1" t="str">
        <f t="shared" ca="1" si="32"/>
        <v xml:space="preserve"> </v>
      </c>
      <c r="BV36" s="1" t="str">
        <f t="shared" ca="1" si="32"/>
        <v xml:space="preserve"> </v>
      </c>
      <c r="BW36" s="1" t="str">
        <f t="shared" ca="1" si="32"/>
        <v xml:space="preserve"> </v>
      </c>
      <c r="BX36" s="1" t="str">
        <f t="shared" ca="1" si="32"/>
        <v xml:space="preserve"> </v>
      </c>
      <c r="BY36" s="1" t="str">
        <f t="shared" ca="1" si="32"/>
        <v xml:space="preserve"> </v>
      </c>
      <c r="BZ36" s="1" t="str">
        <f t="shared" ca="1" si="32"/>
        <v xml:space="preserve"> </v>
      </c>
      <c r="CA36" s="1" t="str">
        <f t="shared" ca="1" si="32"/>
        <v xml:space="preserve"> </v>
      </c>
      <c r="CB36" s="1" t="str">
        <f t="shared" ca="1" si="32"/>
        <v xml:space="preserve"> </v>
      </c>
      <c r="CC36" s="1" t="str">
        <f t="shared" ca="1" si="32"/>
        <v xml:space="preserve"> </v>
      </c>
      <c r="CD36" s="1" t="str">
        <f t="shared" ca="1" si="32"/>
        <v xml:space="preserve"> </v>
      </c>
      <c r="CE36" s="1" t="str">
        <f t="shared" ca="1" si="32"/>
        <v xml:space="preserve"> </v>
      </c>
      <c r="CF36" s="1" t="str">
        <f t="shared" ca="1" si="32"/>
        <v xml:space="preserve"> </v>
      </c>
      <c r="CG36" s="1" t="str">
        <f t="shared" ca="1" si="32"/>
        <v xml:space="preserve"> </v>
      </c>
      <c r="CH36" s="1" t="str">
        <f t="shared" ca="1" si="32"/>
        <v xml:space="preserve"> </v>
      </c>
      <c r="CI36" s="1" t="str">
        <f t="shared" ca="1" si="32"/>
        <v xml:space="preserve"> </v>
      </c>
      <c r="CJ36" s="1" t="str">
        <f t="shared" ca="1" si="32"/>
        <v xml:space="preserve"> </v>
      </c>
      <c r="CK36" s="1" t="str">
        <f t="shared" ca="1" si="32"/>
        <v xml:space="preserve"> </v>
      </c>
      <c r="CL36" s="1" t="str">
        <f t="shared" ca="1" si="32"/>
        <v xml:space="preserve"> </v>
      </c>
      <c r="CM36" s="1" t="str">
        <f t="shared" ca="1" si="32"/>
        <v xml:space="preserve"> </v>
      </c>
      <c r="CN36" s="1" t="str">
        <f t="shared" ca="1" si="32"/>
        <v xml:space="preserve"> </v>
      </c>
      <c r="CO36" s="1" t="str">
        <f t="shared" ca="1" si="32"/>
        <v xml:space="preserve"> </v>
      </c>
      <c r="CP36" s="1" t="str">
        <f t="shared" ca="1" si="32"/>
        <v xml:space="preserve"> </v>
      </c>
      <c r="CQ36" s="1" t="str">
        <f t="shared" ca="1" si="32"/>
        <v xml:space="preserve"> </v>
      </c>
    </row>
    <row r="37" spans="2:95" ht="19.5" customHeight="1" x14ac:dyDescent="0.25">
      <c r="B37" t="str">
        <f t="shared" ca="1" si="14"/>
        <v xml:space="preserve"> </v>
      </c>
      <c r="C37" s="6" t="str">
        <f t="shared" ca="1" si="15"/>
        <v xml:space="preserve"> </v>
      </c>
      <c r="D37" t="str">
        <f t="shared" ca="1" si="8"/>
        <v xml:space="preserve"> </v>
      </c>
      <c r="E37" s="1" t="str">
        <f t="shared" ca="1" si="18"/>
        <v xml:space="preserve"> </v>
      </c>
      <c r="F37" s="1" t="str">
        <f t="shared" ca="1" si="29"/>
        <v xml:space="preserve"> </v>
      </c>
      <c r="G37" s="1" t="str">
        <f ca="1">IF(C37=" "," ",IF(C38=" ",$D$4-SUM($G$21:G36),($D$13-H37)))</f>
        <v xml:space="preserve"> </v>
      </c>
      <c r="H37" s="1" t="str">
        <f t="shared" ca="1" si="23"/>
        <v xml:space="preserve"> </v>
      </c>
      <c r="I37" s="1" t="str">
        <f t="shared" ca="1" si="10"/>
        <v xml:space="preserve"> </v>
      </c>
      <c r="Q37" s="1"/>
      <c r="U37" s="3" t="str">
        <f ca="1">IF(B36=$D$3,XIRR($F$20:F36,$C$20:C36)," ")</f>
        <v xml:space="preserve"> </v>
      </c>
      <c r="AG37" t="e">
        <f t="shared" ca="1" si="11"/>
        <v>#VALUE!</v>
      </c>
      <c r="AY37" s="47" t="e">
        <f ca="1">IRR(AY20:AY36)*12</f>
        <v>#VALUE!</v>
      </c>
      <c r="AZ37" s="1" t="e">
        <f ca="1">F37+E37</f>
        <v>#VALUE!</v>
      </c>
      <c r="BA37" s="1" t="str">
        <f t="shared" ref="BA37:CQ37" ca="1" si="33">$F$37</f>
        <v xml:space="preserve"> </v>
      </c>
      <c r="BB37" s="1" t="str">
        <f t="shared" ca="1" si="33"/>
        <v xml:space="preserve"> </v>
      </c>
      <c r="BC37" s="1" t="str">
        <f t="shared" ca="1" si="33"/>
        <v xml:space="preserve"> </v>
      </c>
      <c r="BD37" s="1" t="str">
        <f t="shared" ca="1" si="33"/>
        <v xml:space="preserve"> </v>
      </c>
      <c r="BE37" s="1" t="str">
        <f t="shared" ca="1" si="33"/>
        <v xml:space="preserve"> </v>
      </c>
      <c r="BF37" s="1" t="str">
        <f t="shared" ca="1" si="33"/>
        <v xml:space="preserve"> </v>
      </c>
      <c r="BG37" s="1" t="str">
        <f t="shared" ca="1" si="33"/>
        <v xml:space="preserve"> </v>
      </c>
      <c r="BH37" s="1" t="str">
        <f t="shared" ca="1" si="33"/>
        <v xml:space="preserve"> </v>
      </c>
      <c r="BI37" s="1" t="str">
        <f t="shared" ca="1" si="33"/>
        <v xml:space="preserve"> </v>
      </c>
      <c r="BJ37" s="1" t="str">
        <f t="shared" ca="1" si="33"/>
        <v xml:space="preserve"> </v>
      </c>
      <c r="BK37" s="1" t="str">
        <f t="shared" ca="1" si="33"/>
        <v xml:space="preserve"> </v>
      </c>
      <c r="BL37" s="1" t="str">
        <f t="shared" ca="1" si="33"/>
        <v xml:space="preserve"> </v>
      </c>
      <c r="BM37" s="1" t="str">
        <f t="shared" ca="1" si="33"/>
        <v xml:space="preserve"> </v>
      </c>
      <c r="BN37" s="1" t="str">
        <f t="shared" ca="1" si="33"/>
        <v xml:space="preserve"> </v>
      </c>
      <c r="BO37" s="1" t="str">
        <f t="shared" ca="1" si="33"/>
        <v xml:space="preserve"> </v>
      </c>
      <c r="BP37" s="1" t="str">
        <f t="shared" ca="1" si="33"/>
        <v xml:space="preserve"> </v>
      </c>
      <c r="BQ37" s="1" t="str">
        <f t="shared" ca="1" si="33"/>
        <v xml:space="preserve"> </v>
      </c>
      <c r="BR37" s="1" t="str">
        <f t="shared" ca="1" si="33"/>
        <v xml:space="preserve"> </v>
      </c>
      <c r="BS37" s="1" t="str">
        <f t="shared" ca="1" si="33"/>
        <v xml:space="preserve"> </v>
      </c>
      <c r="BT37" s="1" t="str">
        <f t="shared" ca="1" si="33"/>
        <v xml:space="preserve"> </v>
      </c>
      <c r="BU37" s="1" t="str">
        <f t="shared" ca="1" si="33"/>
        <v xml:space="preserve"> </v>
      </c>
      <c r="BV37" s="1" t="str">
        <f t="shared" ca="1" si="33"/>
        <v xml:space="preserve"> </v>
      </c>
      <c r="BW37" s="1" t="str">
        <f t="shared" ca="1" si="33"/>
        <v xml:space="preserve"> </v>
      </c>
      <c r="BX37" s="1" t="str">
        <f t="shared" ca="1" si="33"/>
        <v xml:space="preserve"> </v>
      </c>
      <c r="BY37" s="1" t="str">
        <f t="shared" ca="1" si="33"/>
        <v xml:space="preserve"> </v>
      </c>
      <c r="BZ37" s="1" t="str">
        <f t="shared" ca="1" si="33"/>
        <v xml:space="preserve"> </v>
      </c>
      <c r="CA37" s="1" t="str">
        <f t="shared" ca="1" si="33"/>
        <v xml:space="preserve"> </v>
      </c>
      <c r="CB37" s="1" t="str">
        <f t="shared" ca="1" si="33"/>
        <v xml:space="preserve"> </v>
      </c>
      <c r="CC37" s="1" t="str">
        <f t="shared" ca="1" si="33"/>
        <v xml:space="preserve"> </v>
      </c>
      <c r="CD37" s="1" t="str">
        <f t="shared" ca="1" si="33"/>
        <v xml:space="preserve"> </v>
      </c>
      <c r="CE37" s="1" t="str">
        <f t="shared" ca="1" si="33"/>
        <v xml:space="preserve"> </v>
      </c>
      <c r="CF37" s="1" t="str">
        <f t="shared" ca="1" si="33"/>
        <v xml:space="preserve"> </v>
      </c>
      <c r="CG37" s="1" t="str">
        <f t="shared" ca="1" si="33"/>
        <v xml:space="preserve"> </v>
      </c>
      <c r="CH37" s="1" t="str">
        <f t="shared" ca="1" si="33"/>
        <v xml:space="preserve"> </v>
      </c>
      <c r="CI37" s="1" t="str">
        <f t="shared" ca="1" si="33"/>
        <v xml:space="preserve"> </v>
      </c>
      <c r="CJ37" s="1" t="str">
        <f t="shared" ca="1" si="33"/>
        <v xml:space="preserve"> </v>
      </c>
      <c r="CK37" s="1" t="str">
        <f t="shared" ca="1" si="33"/>
        <v xml:space="preserve"> </v>
      </c>
      <c r="CL37" s="1" t="str">
        <f t="shared" ca="1" si="33"/>
        <v xml:space="preserve"> </v>
      </c>
      <c r="CM37" s="1" t="str">
        <f t="shared" ca="1" si="33"/>
        <v xml:space="preserve"> </v>
      </c>
      <c r="CN37" s="1" t="str">
        <f t="shared" ca="1" si="33"/>
        <v xml:space="preserve"> </v>
      </c>
      <c r="CO37" s="1" t="str">
        <f t="shared" ca="1" si="33"/>
        <v xml:space="preserve"> </v>
      </c>
      <c r="CP37" s="1" t="str">
        <f t="shared" ca="1" si="33"/>
        <v xml:space="preserve"> </v>
      </c>
      <c r="CQ37" s="1" t="str">
        <f t="shared" ca="1" si="33"/>
        <v xml:space="preserve"> </v>
      </c>
    </row>
    <row r="38" spans="2:95" ht="19.5" customHeight="1" x14ac:dyDescent="0.25">
      <c r="B38" t="str">
        <f t="shared" ca="1" si="14"/>
        <v xml:space="preserve"> </v>
      </c>
      <c r="C38" s="6" t="str">
        <f t="shared" ca="1" si="15"/>
        <v xml:space="preserve"> </v>
      </c>
      <c r="D38" t="str">
        <f t="shared" ca="1" si="8"/>
        <v xml:space="preserve"> </v>
      </c>
      <c r="E38" s="1" t="str">
        <f t="shared" ca="1" si="18"/>
        <v xml:space="preserve"> </v>
      </c>
      <c r="F38" s="1" t="str">
        <f t="shared" ca="1" si="29"/>
        <v xml:space="preserve"> </v>
      </c>
      <c r="G38" s="1" t="str">
        <f ca="1">IF(C38=" "," ",IF(C39=" ",$D$4-SUM($G$21:G37),($D$13-H38)))</f>
        <v xml:space="preserve"> </v>
      </c>
      <c r="H38" s="1" t="str">
        <f t="shared" ca="1" si="23"/>
        <v xml:space="preserve"> </v>
      </c>
      <c r="I38" s="1" t="str">
        <f t="shared" ca="1" si="10"/>
        <v xml:space="preserve"> </v>
      </c>
      <c r="Q38" s="1"/>
      <c r="U38" s="3" t="str">
        <f ca="1">IF(B37=$D$3,XIRR($F$20:F37,$C$20:C37)," ")</f>
        <v xml:space="preserve"> </v>
      </c>
      <c r="AG38" t="e">
        <f t="shared" ca="1" si="11"/>
        <v>#VALUE!</v>
      </c>
      <c r="AZ38" s="47" t="e">
        <f ca="1">IRR(AZ20:AZ37)*12</f>
        <v>#VALUE!</v>
      </c>
      <c r="BA38" s="1" t="e">
        <f ca="1">F38+E38</f>
        <v>#VALUE!</v>
      </c>
      <c r="BB38" s="1" t="str">
        <f t="shared" ref="BB38:CQ38" ca="1" si="34">$F$38</f>
        <v xml:space="preserve"> </v>
      </c>
      <c r="BC38" s="1" t="str">
        <f t="shared" ca="1" si="34"/>
        <v xml:space="preserve"> </v>
      </c>
      <c r="BD38" s="1" t="str">
        <f t="shared" ca="1" si="34"/>
        <v xml:space="preserve"> </v>
      </c>
      <c r="BE38" s="1" t="str">
        <f t="shared" ca="1" si="34"/>
        <v xml:space="preserve"> </v>
      </c>
      <c r="BF38" s="1" t="str">
        <f t="shared" ca="1" si="34"/>
        <v xml:space="preserve"> </v>
      </c>
      <c r="BG38" s="1" t="str">
        <f t="shared" ca="1" si="34"/>
        <v xml:space="preserve"> </v>
      </c>
      <c r="BH38" s="1" t="str">
        <f t="shared" ca="1" si="34"/>
        <v xml:space="preserve"> </v>
      </c>
      <c r="BI38" s="1" t="str">
        <f t="shared" ca="1" si="34"/>
        <v xml:space="preserve"> </v>
      </c>
      <c r="BJ38" s="1" t="str">
        <f t="shared" ca="1" si="34"/>
        <v xml:space="preserve"> </v>
      </c>
      <c r="BK38" s="1" t="str">
        <f t="shared" ca="1" si="34"/>
        <v xml:space="preserve"> </v>
      </c>
      <c r="BL38" s="1" t="str">
        <f t="shared" ca="1" si="34"/>
        <v xml:space="preserve"> </v>
      </c>
      <c r="BM38" s="1" t="str">
        <f t="shared" ca="1" si="34"/>
        <v xml:space="preserve"> </v>
      </c>
      <c r="BN38" s="1" t="str">
        <f t="shared" ca="1" si="34"/>
        <v xml:space="preserve"> </v>
      </c>
      <c r="BO38" s="1" t="str">
        <f t="shared" ca="1" si="34"/>
        <v xml:space="preserve"> </v>
      </c>
      <c r="BP38" s="1" t="str">
        <f t="shared" ca="1" si="34"/>
        <v xml:space="preserve"> </v>
      </c>
      <c r="BQ38" s="1" t="str">
        <f t="shared" ca="1" si="34"/>
        <v xml:space="preserve"> </v>
      </c>
      <c r="BR38" s="1" t="str">
        <f t="shared" ca="1" si="34"/>
        <v xml:space="preserve"> </v>
      </c>
      <c r="BS38" s="1" t="str">
        <f t="shared" ca="1" si="34"/>
        <v xml:space="preserve"> </v>
      </c>
      <c r="BT38" s="1" t="str">
        <f t="shared" ca="1" si="34"/>
        <v xml:space="preserve"> </v>
      </c>
      <c r="BU38" s="1" t="str">
        <f t="shared" ca="1" si="34"/>
        <v xml:space="preserve"> </v>
      </c>
      <c r="BV38" s="1" t="str">
        <f t="shared" ca="1" si="34"/>
        <v xml:space="preserve"> </v>
      </c>
      <c r="BW38" s="1" t="str">
        <f t="shared" ca="1" si="34"/>
        <v xml:space="preserve"> </v>
      </c>
      <c r="BX38" s="1" t="str">
        <f t="shared" ca="1" si="34"/>
        <v xml:space="preserve"> </v>
      </c>
      <c r="BY38" s="1" t="str">
        <f t="shared" ca="1" si="34"/>
        <v xml:space="preserve"> </v>
      </c>
      <c r="BZ38" s="1" t="str">
        <f t="shared" ca="1" si="34"/>
        <v xml:space="preserve"> </v>
      </c>
      <c r="CA38" s="1" t="str">
        <f t="shared" ca="1" si="34"/>
        <v xml:space="preserve"> </v>
      </c>
      <c r="CB38" s="1" t="str">
        <f t="shared" ca="1" si="34"/>
        <v xml:space="preserve"> </v>
      </c>
      <c r="CC38" s="1" t="str">
        <f t="shared" ca="1" si="34"/>
        <v xml:space="preserve"> </v>
      </c>
      <c r="CD38" s="1" t="str">
        <f t="shared" ca="1" si="34"/>
        <v xml:space="preserve"> </v>
      </c>
      <c r="CE38" s="1" t="str">
        <f t="shared" ca="1" si="34"/>
        <v xml:space="preserve"> </v>
      </c>
      <c r="CF38" s="1" t="str">
        <f t="shared" ca="1" si="34"/>
        <v xml:space="preserve"> </v>
      </c>
      <c r="CG38" s="1" t="str">
        <f t="shared" ca="1" si="34"/>
        <v xml:space="preserve"> </v>
      </c>
      <c r="CH38" s="1" t="str">
        <f t="shared" ca="1" si="34"/>
        <v xml:space="preserve"> </v>
      </c>
      <c r="CI38" s="1" t="str">
        <f t="shared" ca="1" si="34"/>
        <v xml:space="preserve"> </v>
      </c>
      <c r="CJ38" s="1" t="str">
        <f t="shared" ca="1" si="34"/>
        <v xml:space="preserve"> </v>
      </c>
      <c r="CK38" s="1" t="str">
        <f t="shared" ca="1" si="34"/>
        <v xml:space="preserve"> </v>
      </c>
      <c r="CL38" s="1" t="str">
        <f t="shared" ca="1" si="34"/>
        <v xml:space="preserve"> </v>
      </c>
      <c r="CM38" s="1" t="str">
        <f t="shared" ca="1" si="34"/>
        <v xml:space="preserve"> </v>
      </c>
      <c r="CN38" s="1" t="str">
        <f t="shared" ca="1" si="34"/>
        <v xml:space="preserve"> </v>
      </c>
      <c r="CO38" s="1" t="str">
        <f t="shared" ca="1" si="34"/>
        <v xml:space="preserve"> </v>
      </c>
      <c r="CP38" s="1" t="str">
        <f t="shared" ca="1" si="34"/>
        <v xml:space="preserve"> </v>
      </c>
      <c r="CQ38" s="1" t="str">
        <f t="shared" ca="1" si="34"/>
        <v xml:space="preserve"> </v>
      </c>
    </row>
    <row r="39" spans="2:95" ht="19.5" customHeight="1" x14ac:dyDescent="0.25">
      <c r="B39" t="str">
        <f t="shared" ca="1" si="14"/>
        <v xml:space="preserve"> </v>
      </c>
      <c r="C39" s="6" t="str">
        <f t="shared" ca="1" si="15"/>
        <v xml:space="preserve"> </v>
      </c>
      <c r="D39" t="str">
        <f t="shared" ca="1" si="8"/>
        <v xml:space="preserve"> </v>
      </c>
      <c r="E39" s="1" t="str">
        <f t="shared" ca="1" si="18"/>
        <v xml:space="preserve"> </v>
      </c>
      <c r="F39" s="1" t="str">
        <f t="shared" ca="1" si="29"/>
        <v xml:space="preserve"> </v>
      </c>
      <c r="G39" s="1" t="str">
        <f ca="1">IF(C39=" "," ",IF(C40=" ",$D$4-SUM($G$21:G38),($D$13-H39)))</f>
        <v xml:space="preserve"> </v>
      </c>
      <c r="H39" s="1" t="str">
        <f t="shared" ca="1" si="23"/>
        <v xml:space="preserve"> </v>
      </c>
      <c r="I39" s="1" t="str">
        <f t="shared" ca="1" si="10"/>
        <v xml:space="preserve"> </v>
      </c>
      <c r="Q39" s="1"/>
      <c r="U39" s="3" t="str">
        <f ca="1">IF(B38=$D$3,XIRR($F$20:F38,$C$20:C38)," ")</f>
        <v xml:space="preserve"> </v>
      </c>
      <c r="AG39" t="e">
        <f t="shared" ca="1" si="11"/>
        <v>#VALUE!</v>
      </c>
      <c r="BA39" s="47" t="e">
        <f ca="1">IRR(BA20:BA38)*12</f>
        <v>#VALUE!</v>
      </c>
      <c r="BB39" s="1" t="e">
        <f ca="1">F39+E39</f>
        <v>#VALUE!</v>
      </c>
      <c r="BC39" s="1" t="str">
        <f t="shared" ref="BC39:CQ39" ca="1" si="35">$F$39</f>
        <v xml:space="preserve"> </v>
      </c>
      <c r="BD39" s="1" t="str">
        <f t="shared" ca="1" si="35"/>
        <v xml:space="preserve"> </v>
      </c>
      <c r="BE39" s="1" t="str">
        <f t="shared" ca="1" si="35"/>
        <v xml:space="preserve"> </v>
      </c>
      <c r="BF39" s="1" t="str">
        <f t="shared" ca="1" si="35"/>
        <v xml:space="preserve"> </v>
      </c>
      <c r="BG39" s="1" t="str">
        <f t="shared" ca="1" si="35"/>
        <v xml:space="preserve"> </v>
      </c>
      <c r="BH39" s="1" t="str">
        <f t="shared" ca="1" si="35"/>
        <v xml:space="preserve"> </v>
      </c>
      <c r="BI39" s="1" t="str">
        <f t="shared" ca="1" si="35"/>
        <v xml:space="preserve"> </v>
      </c>
      <c r="BJ39" s="1" t="str">
        <f t="shared" ca="1" si="35"/>
        <v xml:space="preserve"> </v>
      </c>
      <c r="BK39" s="1" t="str">
        <f t="shared" ca="1" si="35"/>
        <v xml:space="preserve"> </v>
      </c>
      <c r="BL39" s="1" t="str">
        <f t="shared" ca="1" si="35"/>
        <v xml:space="preserve"> </v>
      </c>
      <c r="BM39" s="1" t="str">
        <f t="shared" ca="1" si="35"/>
        <v xml:space="preserve"> </v>
      </c>
      <c r="BN39" s="1" t="str">
        <f t="shared" ca="1" si="35"/>
        <v xml:space="preserve"> </v>
      </c>
      <c r="BO39" s="1" t="str">
        <f t="shared" ca="1" si="35"/>
        <v xml:space="preserve"> </v>
      </c>
      <c r="BP39" s="1" t="str">
        <f t="shared" ca="1" si="35"/>
        <v xml:space="preserve"> </v>
      </c>
      <c r="BQ39" s="1" t="str">
        <f t="shared" ca="1" si="35"/>
        <v xml:space="preserve"> </v>
      </c>
      <c r="BR39" s="1" t="str">
        <f t="shared" ca="1" si="35"/>
        <v xml:space="preserve"> </v>
      </c>
      <c r="BS39" s="1" t="str">
        <f t="shared" ca="1" si="35"/>
        <v xml:space="preserve"> </v>
      </c>
      <c r="BT39" s="1" t="str">
        <f t="shared" ca="1" si="35"/>
        <v xml:space="preserve"> </v>
      </c>
      <c r="BU39" s="1" t="str">
        <f t="shared" ca="1" si="35"/>
        <v xml:space="preserve"> </v>
      </c>
      <c r="BV39" s="1" t="str">
        <f t="shared" ca="1" si="35"/>
        <v xml:space="preserve"> </v>
      </c>
      <c r="BW39" s="1" t="str">
        <f t="shared" ca="1" si="35"/>
        <v xml:space="preserve"> </v>
      </c>
      <c r="BX39" s="1" t="str">
        <f t="shared" ca="1" si="35"/>
        <v xml:space="preserve"> </v>
      </c>
      <c r="BY39" s="1" t="str">
        <f t="shared" ca="1" si="35"/>
        <v xml:space="preserve"> </v>
      </c>
      <c r="BZ39" s="1" t="str">
        <f t="shared" ca="1" si="35"/>
        <v xml:space="preserve"> </v>
      </c>
      <c r="CA39" s="1" t="str">
        <f t="shared" ca="1" si="35"/>
        <v xml:space="preserve"> </v>
      </c>
      <c r="CB39" s="1" t="str">
        <f t="shared" ca="1" si="35"/>
        <v xml:space="preserve"> </v>
      </c>
      <c r="CC39" s="1" t="str">
        <f t="shared" ca="1" si="35"/>
        <v xml:space="preserve"> </v>
      </c>
      <c r="CD39" s="1" t="str">
        <f t="shared" ca="1" si="35"/>
        <v xml:space="preserve"> </v>
      </c>
      <c r="CE39" s="1" t="str">
        <f t="shared" ca="1" si="35"/>
        <v xml:space="preserve"> </v>
      </c>
      <c r="CF39" s="1" t="str">
        <f t="shared" ca="1" si="35"/>
        <v xml:space="preserve"> </v>
      </c>
      <c r="CG39" s="1" t="str">
        <f t="shared" ca="1" si="35"/>
        <v xml:space="preserve"> </v>
      </c>
      <c r="CH39" s="1" t="str">
        <f t="shared" ca="1" si="35"/>
        <v xml:space="preserve"> </v>
      </c>
      <c r="CI39" s="1" t="str">
        <f t="shared" ca="1" si="35"/>
        <v xml:space="preserve"> </v>
      </c>
      <c r="CJ39" s="1" t="str">
        <f t="shared" ca="1" si="35"/>
        <v xml:space="preserve"> </v>
      </c>
      <c r="CK39" s="1" t="str">
        <f t="shared" ca="1" si="35"/>
        <v xml:space="preserve"> </v>
      </c>
      <c r="CL39" s="1" t="str">
        <f t="shared" ca="1" si="35"/>
        <v xml:space="preserve"> </v>
      </c>
      <c r="CM39" s="1" t="str">
        <f t="shared" ca="1" si="35"/>
        <v xml:space="preserve"> </v>
      </c>
      <c r="CN39" s="1" t="str">
        <f t="shared" ca="1" si="35"/>
        <v xml:space="preserve"> </v>
      </c>
      <c r="CO39" s="1" t="str">
        <f t="shared" ca="1" si="35"/>
        <v xml:space="preserve"> </v>
      </c>
      <c r="CP39" s="1" t="str">
        <f t="shared" ca="1" si="35"/>
        <v xml:space="preserve"> </v>
      </c>
      <c r="CQ39" s="1" t="str">
        <f t="shared" ca="1" si="35"/>
        <v xml:space="preserve"> </v>
      </c>
    </row>
    <row r="40" spans="2:95" ht="19.5" customHeight="1" x14ac:dyDescent="0.25">
      <c r="B40" t="str">
        <f t="shared" ca="1" si="14"/>
        <v xml:space="preserve"> </v>
      </c>
      <c r="C40" s="6" t="str">
        <f t="shared" ca="1" si="15"/>
        <v xml:space="preserve"> </v>
      </c>
      <c r="D40" t="str">
        <f t="shared" ca="1" si="8"/>
        <v xml:space="preserve"> </v>
      </c>
      <c r="E40" s="1" t="str">
        <f t="shared" ca="1" si="18"/>
        <v xml:space="preserve"> </v>
      </c>
      <c r="F40" s="1" t="str">
        <f t="shared" ca="1" si="29"/>
        <v xml:space="preserve"> </v>
      </c>
      <c r="G40" s="1" t="str">
        <f ca="1">IF(C40=" "," ",IF(C41=" ",$D$4-SUM($G$21:G39),($D$13-H40)))</f>
        <v xml:space="preserve"> </v>
      </c>
      <c r="H40" s="1" t="str">
        <f t="shared" ca="1" si="23"/>
        <v xml:space="preserve"> </v>
      </c>
      <c r="I40" s="1" t="str">
        <f t="shared" ca="1" si="10"/>
        <v xml:space="preserve"> </v>
      </c>
      <c r="Q40" s="1"/>
      <c r="U40" s="3" t="str">
        <f ca="1">IF(B39=$D$3,XIRR($F$20:F39,$C$20:C39)," ")</f>
        <v xml:space="preserve"> </v>
      </c>
      <c r="AG40" t="e">
        <f t="shared" ca="1" si="11"/>
        <v>#VALUE!</v>
      </c>
      <c r="BB40" s="47" t="e">
        <f ca="1">IRR(BB20:BB39)*12</f>
        <v>#VALUE!</v>
      </c>
      <c r="BC40" s="1" t="e">
        <f ca="1">F40+E40</f>
        <v>#VALUE!</v>
      </c>
      <c r="BD40" s="1" t="str">
        <f t="shared" ref="BD40:CQ40" ca="1" si="36">$F$40</f>
        <v xml:space="preserve"> </v>
      </c>
      <c r="BE40" s="1" t="str">
        <f t="shared" ca="1" si="36"/>
        <v xml:space="preserve"> </v>
      </c>
      <c r="BF40" s="1" t="str">
        <f t="shared" ca="1" si="36"/>
        <v xml:space="preserve"> </v>
      </c>
      <c r="BG40" s="1" t="str">
        <f t="shared" ca="1" si="36"/>
        <v xml:space="preserve"> </v>
      </c>
      <c r="BH40" s="1" t="str">
        <f t="shared" ca="1" si="36"/>
        <v xml:space="preserve"> </v>
      </c>
      <c r="BI40" s="1" t="str">
        <f t="shared" ca="1" si="36"/>
        <v xml:space="preserve"> </v>
      </c>
      <c r="BJ40" s="1" t="str">
        <f t="shared" ca="1" si="36"/>
        <v xml:space="preserve"> </v>
      </c>
      <c r="BK40" s="1" t="str">
        <f t="shared" ca="1" si="36"/>
        <v xml:space="preserve"> </v>
      </c>
      <c r="BL40" s="1" t="str">
        <f t="shared" ca="1" si="36"/>
        <v xml:space="preserve"> </v>
      </c>
      <c r="BM40" s="1" t="str">
        <f t="shared" ca="1" si="36"/>
        <v xml:space="preserve"> </v>
      </c>
      <c r="BN40" s="1" t="str">
        <f t="shared" ca="1" si="36"/>
        <v xml:space="preserve"> </v>
      </c>
      <c r="BO40" s="1" t="str">
        <f t="shared" ca="1" si="36"/>
        <v xml:space="preserve"> </v>
      </c>
      <c r="BP40" s="1" t="str">
        <f t="shared" ca="1" si="36"/>
        <v xml:space="preserve"> </v>
      </c>
      <c r="BQ40" s="1" t="str">
        <f t="shared" ca="1" si="36"/>
        <v xml:space="preserve"> </v>
      </c>
      <c r="BR40" s="1" t="str">
        <f t="shared" ca="1" si="36"/>
        <v xml:space="preserve"> </v>
      </c>
      <c r="BS40" s="1" t="str">
        <f t="shared" ca="1" si="36"/>
        <v xml:space="preserve"> </v>
      </c>
      <c r="BT40" s="1" t="str">
        <f t="shared" ca="1" si="36"/>
        <v xml:space="preserve"> </v>
      </c>
      <c r="BU40" s="1" t="str">
        <f t="shared" ca="1" si="36"/>
        <v xml:space="preserve"> </v>
      </c>
      <c r="BV40" s="1" t="str">
        <f t="shared" ca="1" si="36"/>
        <v xml:space="preserve"> </v>
      </c>
      <c r="BW40" s="1" t="str">
        <f t="shared" ca="1" si="36"/>
        <v xml:space="preserve"> </v>
      </c>
      <c r="BX40" s="1" t="str">
        <f t="shared" ca="1" si="36"/>
        <v xml:space="preserve"> </v>
      </c>
      <c r="BY40" s="1" t="str">
        <f t="shared" ca="1" si="36"/>
        <v xml:space="preserve"> </v>
      </c>
      <c r="BZ40" s="1" t="str">
        <f t="shared" ca="1" si="36"/>
        <v xml:space="preserve"> </v>
      </c>
      <c r="CA40" s="1" t="str">
        <f t="shared" ca="1" si="36"/>
        <v xml:space="preserve"> </v>
      </c>
      <c r="CB40" s="1" t="str">
        <f t="shared" ca="1" si="36"/>
        <v xml:space="preserve"> </v>
      </c>
      <c r="CC40" s="1" t="str">
        <f t="shared" ca="1" si="36"/>
        <v xml:space="preserve"> </v>
      </c>
      <c r="CD40" s="1" t="str">
        <f t="shared" ca="1" si="36"/>
        <v xml:space="preserve"> </v>
      </c>
      <c r="CE40" s="1" t="str">
        <f t="shared" ca="1" si="36"/>
        <v xml:space="preserve"> </v>
      </c>
      <c r="CF40" s="1" t="str">
        <f t="shared" ca="1" si="36"/>
        <v xml:space="preserve"> </v>
      </c>
      <c r="CG40" s="1" t="str">
        <f t="shared" ca="1" si="36"/>
        <v xml:space="preserve"> </v>
      </c>
      <c r="CH40" s="1" t="str">
        <f t="shared" ca="1" si="36"/>
        <v xml:space="preserve"> </v>
      </c>
      <c r="CI40" s="1" t="str">
        <f t="shared" ca="1" si="36"/>
        <v xml:space="preserve"> </v>
      </c>
      <c r="CJ40" s="1" t="str">
        <f t="shared" ca="1" si="36"/>
        <v xml:space="preserve"> </v>
      </c>
      <c r="CK40" s="1" t="str">
        <f t="shared" ca="1" si="36"/>
        <v xml:space="preserve"> </v>
      </c>
      <c r="CL40" s="1" t="str">
        <f t="shared" ca="1" si="36"/>
        <v xml:space="preserve"> </v>
      </c>
      <c r="CM40" s="1" t="str">
        <f t="shared" ca="1" si="36"/>
        <v xml:space="preserve"> </v>
      </c>
      <c r="CN40" s="1" t="str">
        <f t="shared" ca="1" si="36"/>
        <v xml:space="preserve"> </v>
      </c>
      <c r="CO40" s="1" t="str">
        <f t="shared" ca="1" si="36"/>
        <v xml:space="preserve"> </v>
      </c>
      <c r="CP40" s="1" t="str">
        <f t="shared" ca="1" si="36"/>
        <v xml:space="preserve"> </v>
      </c>
      <c r="CQ40" s="1" t="str">
        <f t="shared" ca="1" si="36"/>
        <v xml:space="preserve"> </v>
      </c>
    </row>
    <row r="41" spans="2:95" ht="19.5" customHeight="1" x14ac:dyDescent="0.25">
      <c r="B41" t="str">
        <f t="shared" ca="1" si="14"/>
        <v xml:space="preserve"> </v>
      </c>
      <c r="C41" s="6" t="str">
        <f t="shared" ca="1" si="15"/>
        <v xml:space="preserve"> </v>
      </c>
      <c r="D41" t="str">
        <f t="shared" ca="1" si="8"/>
        <v xml:space="preserve"> </v>
      </c>
      <c r="E41" s="1" t="str">
        <f t="shared" ca="1" si="18"/>
        <v xml:space="preserve"> </v>
      </c>
      <c r="F41" s="1" t="str">
        <f t="shared" ca="1" si="29"/>
        <v xml:space="preserve"> </v>
      </c>
      <c r="G41" s="1" t="str">
        <f ca="1">IF(C41=" "," ",IF(C42=" ",$D$4-SUM($G$21:G40),($D$13-H41)))</f>
        <v xml:space="preserve"> </v>
      </c>
      <c r="H41" s="1" t="str">
        <f t="shared" ca="1" si="23"/>
        <v xml:space="preserve"> </v>
      </c>
      <c r="I41" s="1" t="str">
        <f t="shared" ca="1" si="10"/>
        <v xml:space="preserve"> </v>
      </c>
      <c r="Q41" s="1"/>
      <c r="U41" s="3" t="str">
        <f ca="1">IF(B40=$D$3,XIRR($F$20:F40,$C$20:C40)," ")</f>
        <v xml:space="preserve"> </v>
      </c>
      <c r="AG41" t="e">
        <f t="shared" ca="1" si="11"/>
        <v>#VALUE!</v>
      </c>
      <c r="BC41" s="47" t="e">
        <f ca="1">IRR(BC20:BC40)*12</f>
        <v>#VALUE!</v>
      </c>
      <c r="BD41" s="1" t="e">
        <f ca="1">F41+E41</f>
        <v>#VALUE!</v>
      </c>
      <c r="BE41" s="1" t="str">
        <f t="shared" ref="BE41:CQ41" ca="1" si="37">$F$41</f>
        <v xml:space="preserve"> </v>
      </c>
      <c r="BF41" s="1" t="str">
        <f t="shared" ca="1" si="37"/>
        <v xml:space="preserve"> </v>
      </c>
      <c r="BG41" s="1" t="str">
        <f t="shared" ca="1" si="37"/>
        <v xml:space="preserve"> </v>
      </c>
      <c r="BH41" s="1" t="str">
        <f t="shared" ca="1" si="37"/>
        <v xml:space="preserve"> </v>
      </c>
      <c r="BI41" s="1" t="str">
        <f t="shared" ca="1" si="37"/>
        <v xml:space="preserve"> </v>
      </c>
      <c r="BJ41" s="1" t="str">
        <f t="shared" ca="1" si="37"/>
        <v xml:space="preserve"> </v>
      </c>
      <c r="BK41" s="1" t="str">
        <f t="shared" ca="1" si="37"/>
        <v xml:space="preserve"> </v>
      </c>
      <c r="BL41" s="1" t="str">
        <f t="shared" ca="1" si="37"/>
        <v xml:space="preserve"> </v>
      </c>
      <c r="BM41" s="1" t="str">
        <f t="shared" ca="1" si="37"/>
        <v xml:space="preserve"> </v>
      </c>
      <c r="BN41" s="1" t="str">
        <f t="shared" ca="1" si="37"/>
        <v xml:space="preserve"> </v>
      </c>
      <c r="BO41" s="1" t="str">
        <f t="shared" ca="1" si="37"/>
        <v xml:space="preserve"> </v>
      </c>
      <c r="BP41" s="1" t="str">
        <f t="shared" ca="1" si="37"/>
        <v xml:space="preserve"> </v>
      </c>
      <c r="BQ41" s="1" t="str">
        <f t="shared" ca="1" si="37"/>
        <v xml:space="preserve"> </v>
      </c>
      <c r="BR41" s="1" t="str">
        <f t="shared" ca="1" si="37"/>
        <v xml:space="preserve"> </v>
      </c>
      <c r="BS41" s="1" t="str">
        <f t="shared" ca="1" si="37"/>
        <v xml:space="preserve"> </v>
      </c>
      <c r="BT41" s="1" t="str">
        <f t="shared" ca="1" si="37"/>
        <v xml:space="preserve"> </v>
      </c>
      <c r="BU41" s="1" t="str">
        <f t="shared" ca="1" si="37"/>
        <v xml:space="preserve"> </v>
      </c>
      <c r="BV41" s="1" t="str">
        <f t="shared" ca="1" si="37"/>
        <v xml:space="preserve"> </v>
      </c>
      <c r="BW41" s="1" t="str">
        <f t="shared" ca="1" si="37"/>
        <v xml:space="preserve"> </v>
      </c>
      <c r="BX41" s="1" t="str">
        <f t="shared" ca="1" si="37"/>
        <v xml:space="preserve"> </v>
      </c>
      <c r="BY41" s="1" t="str">
        <f t="shared" ca="1" si="37"/>
        <v xml:space="preserve"> </v>
      </c>
      <c r="BZ41" s="1" t="str">
        <f t="shared" ca="1" si="37"/>
        <v xml:space="preserve"> </v>
      </c>
      <c r="CA41" s="1" t="str">
        <f t="shared" ca="1" si="37"/>
        <v xml:space="preserve"> </v>
      </c>
      <c r="CB41" s="1" t="str">
        <f t="shared" ca="1" si="37"/>
        <v xml:space="preserve"> </v>
      </c>
      <c r="CC41" s="1" t="str">
        <f t="shared" ca="1" si="37"/>
        <v xml:space="preserve"> </v>
      </c>
      <c r="CD41" s="1" t="str">
        <f t="shared" ca="1" si="37"/>
        <v xml:space="preserve"> </v>
      </c>
      <c r="CE41" s="1" t="str">
        <f t="shared" ca="1" si="37"/>
        <v xml:space="preserve"> </v>
      </c>
      <c r="CF41" s="1" t="str">
        <f t="shared" ca="1" si="37"/>
        <v xml:space="preserve"> </v>
      </c>
      <c r="CG41" s="1" t="str">
        <f t="shared" ca="1" si="37"/>
        <v xml:space="preserve"> </v>
      </c>
      <c r="CH41" s="1" t="str">
        <f t="shared" ca="1" si="37"/>
        <v xml:space="preserve"> </v>
      </c>
      <c r="CI41" s="1" t="str">
        <f t="shared" ca="1" si="37"/>
        <v xml:space="preserve"> </v>
      </c>
      <c r="CJ41" s="1" t="str">
        <f t="shared" ca="1" si="37"/>
        <v xml:space="preserve"> </v>
      </c>
      <c r="CK41" s="1" t="str">
        <f t="shared" ca="1" si="37"/>
        <v xml:space="preserve"> </v>
      </c>
      <c r="CL41" s="1" t="str">
        <f t="shared" ca="1" si="37"/>
        <v xml:space="preserve"> </v>
      </c>
      <c r="CM41" s="1" t="str">
        <f t="shared" ca="1" si="37"/>
        <v xml:space="preserve"> </v>
      </c>
      <c r="CN41" s="1" t="str">
        <f t="shared" ca="1" si="37"/>
        <v xml:space="preserve"> </v>
      </c>
      <c r="CO41" s="1" t="str">
        <f t="shared" ca="1" si="37"/>
        <v xml:space="preserve"> </v>
      </c>
      <c r="CP41" s="1" t="str">
        <f t="shared" ca="1" si="37"/>
        <v xml:space="preserve"> </v>
      </c>
      <c r="CQ41" s="1" t="str">
        <f t="shared" ca="1" si="37"/>
        <v xml:space="preserve"> </v>
      </c>
    </row>
    <row r="42" spans="2:95" ht="19.5" customHeight="1" x14ac:dyDescent="0.25">
      <c r="B42" t="str">
        <f t="shared" ca="1" si="14"/>
        <v xml:space="preserve"> </v>
      </c>
      <c r="C42" s="6" t="str">
        <f t="shared" ca="1" si="15"/>
        <v xml:space="preserve"> </v>
      </c>
      <c r="D42" t="str">
        <f t="shared" ca="1" si="8"/>
        <v xml:space="preserve"> </v>
      </c>
      <c r="E42" s="1" t="str">
        <f t="shared" ca="1" si="18"/>
        <v xml:space="preserve"> </v>
      </c>
      <c r="F42" s="1" t="str">
        <f t="shared" ca="1" si="29"/>
        <v xml:space="preserve"> </v>
      </c>
      <c r="G42" s="1" t="str">
        <f ca="1">IF(C42=" "," ",IF(C43=" ",$D$4-SUM($G$21:G41),($D$13-H42)))</f>
        <v xml:space="preserve"> </v>
      </c>
      <c r="H42" s="1" t="str">
        <f t="shared" ca="1" si="23"/>
        <v xml:space="preserve"> </v>
      </c>
      <c r="I42" s="1" t="str">
        <f t="shared" ca="1" si="10"/>
        <v xml:space="preserve"> </v>
      </c>
      <c r="Q42" s="1"/>
      <c r="U42" s="3" t="str">
        <f ca="1">IF(B41=$D$3,XIRR($F$20:F41,$C$20:C41)," ")</f>
        <v xml:space="preserve"> </v>
      </c>
      <c r="AG42" t="e">
        <f t="shared" ca="1" si="11"/>
        <v>#VALUE!</v>
      </c>
      <c r="BD42" s="47" t="e">
        <f ca="1">IRR(BD20:BD41)*12</f>
        <v>#VALUE!</v>
      </c>
      <c r="BE42" s="1" t="e">
        <f ca="1">F42+E42</f>
        <v>#VALUE!</v>
      </c>
      <c r="BF42" s="1" t="str">
        <f ca="1">$F$42</f>
        <v xml:space="preserve"> </v>
      </c>
      <c r="BG42" s="1" t="str">
        <f t="shared" ref="BG42:CQ42" ca="1" si="38">$F$42</f>
        <v xml:space="preserve"> </v>
      </c>
      <c r="BH42" s="1" t="str">
        <f t="shared" ca="1" si="38"/>
        <v xml:space="preserve"> </v>
      </c>
      <c r="BI42" s="1" t="str">
        <f t="shared" ca="1" si="38"/>
        <v xml:space="preserve"> </v>
      </c>
      <c r="BJ42" s="1" t="str">
        <f t="shared" ca="1" si="38"/>
        <v xml:space="preserve"> </v>
      </c>
      <c r="BK42" s="1" t="str">
        <f t="shared" ca="1" si="38"/>
        <v xml:space="preserve"> </v>
      </c>
      <c r="BL42" s="1" t="str">
        <f t="shared" ca="1" si="38"/>
        <v xml:space="preserve"> </v>
      </c>
      <c r="BM42" s="1" t="str">
        <f t="shared" ca="1" si="38"/>
        <v xml:space="preserve"> </v>
      </c>
      <c r="BN42" s="1" t="str">
        <f t="shared" ca="1" si="38"/>
        <v xml:space="preserve"> </v>
      </c>
      <c r="BO42" s="1" t="str">
        <f t="shared" ca="1" si="38"/>
        <v xml:space="preserve"> </v>
      </c>
      <c r="BP42" s="1" t="str">
        <f t="shared" ca="1" si="38"/>
        <v xml:space="preserve"> </v>
      </c>
      <c r="BQ42" s="1" t="str">
        <f t="shared" ca="1" si="38"/>
        <v xml:space="preserve"> </v>
      </c>
      <c r="BR42" s="1" t="str">
        <f t="shared" ca="1" si="38"/>
        <v xml:space="preserve"> </v>
      </c>
      <c r="BS42" s="1" t="str">
        <f t="shared" ca="1" si="38"/>
        <v xml:space="preserve"> </v>
      </c>
      <c r="BT42" s="1" t="str">
        <f t="shared" ca="1" si="38"/>
        <v xml:space="preserve"> </v>
      </c>
      <c r="BU42" s="1" t="str">
        <f t="shared" ca="1" si="38"/>
        <v xml:space="preserve"> </v>
      </c>
      <c r="BV42" s="1" t="str">
        <f t="shared" ca="1" si="38"/>
        <v xml:space="preserve"> </v>
      </c>
      <c r="BW42" s="1" t="str">
        <f t="shared" ca="1" si="38"/>
        <v xml:space="preserve"> </v>
      </c>
      <c r="BX42" s="1" t="str">
        <f t="shared" ca="1" si="38"/>
        <v xml:space="preserve"> </v>
      </c>
      <c r="BY42" s="1" t="str">
        <f t="shared" ca="1" si="38"/>
        <v xml:space="preserve"> </v>
      </c>
      <c r="BZ42" s="1" t="str">
        <f t="shared" ca="1" si="38"/>
        <v xml:space="preserve"> </v>
      </c>
      <c r="CA42" s="1" t="str">
        <f t="shared" ca="1" si="38"/>
        <v xml:space="preserve"> </v>
      </c>
      <c r="CB42" s="1" t="str">
        <f t="shared" ca="1" si="38"/>
        <v xml:space="preserve"> </v>
      </c>
      <c r="CC42" s="1" t="str">
        <f t="shared" ca="1" si="38"/>
        <v xml:space="preserve"> </v>
      </c>
      <c r="CD42" s="1" t="str">
        <f t="shared" ca="1" si="38"/>
        <v xml:space="preserve"> </v>
      </c>
      <c r="CE42" s="1" t="str">
        <f t="shared" ca="1" si="38"/>
        <v xml:space="preserve"> </v>
      </c>
      <c r="CF42" s="1" t="str">
        <f t="shared" ca="1" si="38"/>
        <v xml:space="preserve"> </v>
      </c>
      <c r="CG42" s="1" t="str">
        <f t="shared" ca="1" si="38"/>
        <v xml:space="preserve"> </v>
      </c>
      <c r="CH42" s="1" t="str">
        <f t="shared" ca="1" si="38"/>
        <v xml:space="preserve"> </v>
      </c>
      <c r="CI42" s="1" t="str">
        <f t="shared" ca="1" si="38"/>
        <v xml:space="preserve"> </v>
      </c>
      <c r="CJ42" s="1" t="str">
        <f t="shared" ca="1" si="38"/>
        <v xml:space="preserve"> </v>
      </c>
      <c r="CK42" s="1" t="str">
        <f t="shared" ca="1" si="38"/>
        <v xml:space="preserve"> </v>
      </c>
      <c r="CL42" s="1" t="str">
        <f t="shared" ca="1" si="38"/>
        <v xml:space="preserve"> </v>
      </c>
      <c r="CM42" s="1" t="str">
        <f t="shared" ca="1" si="38"/>
        <v xml:space="preserve"> </v>
      </c>
      <c r="CN42" s="1" t="str">
        <f t="shared" ca="1" si="38"/>
        <v xml:space="preserve"> </v>
      </c>
      <c r="CO42" s="1" t="str">
        <f t="shared" ca="1" si="38"/>
        <v xml:space="preserve"> </v>
      </c>
      <c r="CP42" s="1" t="str">
        <f t="shared" ca="1" si="38"/>
        <v xml:space="preserve"> </v>
      </c>
      <c r="CQ42" s="1" t="str">
        <f t="shared" ca="1" si="38"/>
        <v xml:space="preserve"> </v>
      </c>
    </row>
    <row r="43" spans="2:95" ht="19.5" customHeight="1" x14ac:dyDescent="0.25">
      <c r="B43" t="str">
        <f t="shared" ca="1" si="14"/>
        <v xml:space="preserve"> </v>
      </c>
      <c r="C43" s="6" t="str">
        <f t="shared" ca="1" si="15"/>
        <v xml:space="preserve"> </v>
      </c>
      <c r="D43" t="str">
        <f t="shared" ca="1" si="8"/>
        <v xml:space="preserve"> </v>
      </c>
      <c r="E43" s="1" t="str">
        <f t="shared" ca="1" si="18"/>
        <v xml:space="preserve"> </v>
      </c>
      <c r="F43" s="1" t="str">
        <f t="shared" ca="1" si="29"/>
        <v xml:space="preserve"> </v>
      </c>
      <c r="G43" s="1" t="str">
        <f ca="1">IF(C43=" "," ",IF(C44=" ",$D$4-SUM($G$21:G42),($D$13-H43)))</f>
        <v xml:space="preserve"> </v>
      </c>
      <c r="H43" s="1" t="str">
        <f t="shared" ca="1" si="23"/>
        <v xml:space="preserve"> </v>
      </c>
      <c r="I43" s="1" t="str">
        <f t="shared" ca="1" si="10"/>
        <v xml:space="preserve"> </v>
      </c>
      <c r="Q43" s="1"/>
      <c r="U43" s="3" t="str">
        <f ca="1">IF(B42=$D$3,XIRR($F$20:F42,$C$20:C42)," ")</f>
        <v xml:space="preserve"> </v>
      </c>
      <c r="AG43" t="e">
        <f t="shared" ca="1" si="11"/>
        <v>#VALUE!</v>
      </c>
      <c r="BE43" s="47" t="e">
        <f ca="1">IRR(BE20:BE42)*12</f>
        <v>#VALUE!</v>
      </c>
      <c r="BF43" s="1" t="e">
        <f ca="1">F43+E43</f>
        <v>#VALUE!</v>
      </c>
      <c r="BG43" s="1" t="str">
        <f t="shared" ref="BG43:CQ43" ca="1" si="39">$F$43</f>
        <v xml:space="preserve"> </v>
      </c>
      <c r="BH43" s="1" t="str">
        <f t="shared" ca="1" si="39"/>
        <v xml:space="preserve"> </v>
      </c>
      <c r="BI43" s="1" t="str">
        <f t="shared" ca="1" si="39"/>
        <v xml:space="preserve"> </v>
      </c>
      <c r="BJ43" s="1" t="str">
        <f t="shared" ca="1" si="39"/>
        <v xml:space="preserve"> </v>
      </c>
      <c r="BK43" s="1" t="str">
        <f t="shared" ca="1" si="39"/>
        <v xml:space="preserve"> </v>
      </c>
      <c r="BL43" s="1" t="str">
        <f t="shared" ca="1" si="39"/>
        <v xml:space="preserve"> </v>
      </c>
      <c r="BM43" s="1" t="str">
        <f t="shared" ca="1" si="39"/>
        <v xml:space="preserve"> </v>
      </c>
      <c r="BN43" s="1" t="str">
        <f t="shared" ca="1" si="39"/>
        <v xml:space="preserve"> </v>
      </c>
      <c r="BO43" s="1" t="str">
        <f t="shared" ca="1" si="39"/>
        <v xml:space="preserve"> </v>
      </c>
      <c r="BP43" s="1" t="str">
        <f t="shared" ca="1" si="39"/>
        <v xml:space="preserve"> </v>
      </c>
      <c r="BQ43" s="1" t="str">
        <f t="shared" ca="1" si="39"/>
        <v xml:space="preserve"> </v>
      </c>
      <c r="BR43" s="1" t="str">
        <f t="shared" ca="1" si="39"/>
        <v xml:space="preserve"> </v>
      </c>
      <c r="BS43" s="1" t="str">
        <f t="shared" ca="1" si="39"/>
        <v xml:space="preserve"> </v>
      </c>
      <c r="BT43" s="1" t="str">
        <f t="shared" ca="1" si="39"/>
        <v xml:space="preserve"> </v>
      </c>
      <c r="BU43" s="1" t="str">
        <f t="shared" ca="1" si="39"/>
        <v xml:space="preserve"> </v>
      </c>
      <c r="BV43" s="1" t="str">
        <f t="shared" ca="1" si="39"/>
        <v xml:space="preserve"> </v>
      </c>
      <c r="BW43" s="1" t="str">
        <f t="shared" ca="1" si="39"/>
        <v xml:space="preserve"> </v>
      </c>
      <c r="BX43" s="1" t="str">
        <f t="shared" ca="1" si="39"/>
        <v xml:space="preserve"> </v>
      </c>
      <c r="BY43" s="1" t="str">
        <f t="shared" ca="1" si="39"/>
        <v xml:space="preserve"> </v>
      </c>
      <c r="BZ43" s="1" t="str">
        <f t="shared" ca="1" si="39"/>
        <v xml:space="preserve"> </v>
      </c>
      <c r="CA43" s="1" t="str">
        <f t="shared" ca="1" si="39"/>
        <v xml:space="preserve"> </v>
      </c>
      <c r="CB43" s="1" t="str">
        <f t="shared" ca="1" si="39"/>
        <v xml:space="preserve"> </v>
      </c>
      <c r="CC43" s="1" t="str">
        <f t="shared" ca="1" si="39"/>
        <v xml:space="preserve"> </v>
      </c>
      <c r="CD43" s="1" t="str">
        <f t="shared" ca="1" si="39"/>
        <v xml:space="preserve"> </v>
      </c>
      <c r="CE43" s="1" t="str">
        <f t="shared" ca="1" si="39"/>
        <v xml:space="preserve"> </v>
      </c>
      <c r="CF43" s="1" t="str">
        <f t="shared" ca="1" si="39"/>
        <v xml:space="preserve"> </v>
      </c>
      <c r="CG43" s="1" t="str">
        <f t="shared" ca="1" si="39"/>
        <v xml:space="preserve"> </v>
      </c>
      <c r="CH43" s="1" t="str">
        <f t="shared" ca="1" si="39"/>
        <v xml:space="preserve"> </v>
      </c>
      <c r="CI43" s="1" t="str">
        <f t="shared" ca="1" si="39"/>
        <v xml:space="preserve"> </v>
      </c>
      <c r="CJ43" s="1" t="str">
        <f t="shared" ca="1" si="39"/>
        <v xml:space="preserve"> </v>
      </c>
      <c r="CK43" s="1" t="str">
        <f t="shared" ca="1" si="39"/>
        <v xml:space="preserve"> </v>
      </c>
      <c r="CL43" s="1" t="str">
        <f t="shared" ca="1" si="39"/>
        <v xml:space="preserve"> </v>
      </c>
      <c r="CM43" s="1" t="str">
        <f t="shared" ca="1" si="39"/>
        <v xml:space="preserve"> </v>
      </c>
      <c r="CN43" s="1" t="str">
        <f t="shared" ca="1" si="39"/>
        <v xml:space="preserve"> </v>
      </c>
      <c r="CO43" s="1" t="str">
        <f t="shared" ca="1" si="39"/>
        <v xml:space="preserve"> </v>
      </c>
      <c r="CP43" s="1" t="str">
        <f t="shared" ca="1" si="39"/>
        <v xml:space="preserve"> </v>
      </c>
      <c r="CQ43" s="1" t="str">
        <f t="shared" ca="1" si="39"/>
        <v xml:space="preserve"> </v>
      </c>
    </row>
    <row r="44" spans="2:95" ht="19.5" customHeight="1" x14ac:dyDescent="0.25">
      <c r="B44" t="str">
        <f t="shared" ca="1" si="14"/>
        <v xml:space="preserve"> </v>
      </c>
      <c r="C44" s="6" t="str">
        <f t="shared" ca="1" si="15"/>
        <v xml:space="preserve"> </v>
      </c>
      <c r="D44" t="str">
        <f t="shared" ca="1" si="8"/>
        <v xml:space="preserve"> </v>
      </c>
      <c r="E44" s="1" t="str">
        <f t="shared" ca="1" si="18"/>
        <v xml:space="preserve"> </v>
      </c>
      <c r="F44" s="1" t="str">
        <f t="shared" ca="1" si="29"/>
        <v xml:space="preserve"> </v>
      </c>
      <c r="G44" s="1" t="str">
        <f ca="1">IF(C44=" "," ",IF(C45=" ",$D$4-SUM($G$21:G43),($D$13-H44)))</f>
        <v xml:space="preserve"> </v>
      </c>
      <c r="H44" s="1" t="str">
        <f t="shared" ca="1" si="23"/>
        <v xml:space="preserve"> </v>
      </c>
      <c r="I44" s="1" t="str">
        <f t="shared" ca="1" si="10"/>
        <v xml:space="preserve"> </v>
      </c>
      <c r="Q44" s="1" t="str">
        <f ca="1">IF($D$3=B44,0,IF(C44=" "," ",IF(розрахунки!$G$2=розрахунки!$AE$9,$D$10*$D$9,IF(розрахунки!$G$2=розрахунки!$AE$7,0,$D$10*$D$9*0.9))))</f>
        <v xml:space="preserve"> </v>
      </c>
      <c r="U44" s="3" t="str">
        <f ca="1">IF(B43=$D$3,XIRR($F$20:F43,$C$20:C43)," ")</f>
        <v xml:space="preserve"> </v>
      </c>
      <c r="AG44" t="e">
        <f t="shared" ca="1" si="11"/>
        <v>#VALUE!</v>
      </c>
      <c r="BF44" s="47" t="e">
        <f ca="1">IRR(BF20:BF43)*12</f>
        <v>#VALUE!</v>
      </c>
      <c r="BG44" s="1" t="e">
        <f ca="1">F44+E44</f>
        <v>#VALUE!</v>
      </c>
      <c r="BH44" s="1" t="str">
        <f t="shared" ref="BH44:CQ44" ca="1" si="40">$F$44</f>
        <v xml:space="preserve"> </v>
      </c>
      <c r="BI44" s="1" t="str">
        <f t="shared" ca="1" si="40"/>
        <v xml:space="preserve"> </v>
      </c>
      <c r="BJ44" s="1" t="str">
        <f t="shared" ca="1" si="40"/>
        <v xml:space="preserve"> </v>
      </c>
      <c r="BK44" s="1" t="str">
        <f t="shared" ca="1" si="40"/>
        <v xml:space="preserve"> </v>
      </c>
      <c r="BL44" s="1" t="str">
        <f t="shared" ca="1" si="40"/>
        <v xml:space="preserve"> </v>
      </c>
      <c r="BM44" s="1" t="str">
        <f t="shared" ca="1" si="40"/>
        <v xml:space="preserve"> </v>
      </c>
      <c r="BN44" s="1" t="str">
        <f t="shared" ca="1" si="40"/>
        <v xml:space="preserve"> </v>
      </c>
      <c r="BO44" s="1" t="str">
        <f t="shared" ca="1" si="40"/>
        <v xml:space="preserve"> </v>
      </c>
      <c r="BP44" s="1" t="str">
        <f t="shared" ca="1" si="40"/>
        <v xml:space="preserve"> </v>
      </c>
      <c r="BQ44" s="1" t="str">
        <f t="shared" ca="1" si="40"/>
        <v xml:space="preserve"> </v>
      </c>
      <c r="BR44" s="1" t="str">
        <f t="shared" ca="1" si="40"/>
        <v xml:space="preserve"> </v>
      </c>
      <c r="BS44" s="1" t="str">
        <f t="shared" ca="1" si="40"/>
        <v xml:space="preserve"> </v>
      </c>
      <c r="BT44" s="1" t="str">
        <f t="shared" ca="1" si="40"/>
        <v xml:space="preserve"> </v>
      </c>
      <c r="BU44" s="1" t="str">
        <f t="shared" ca="1" si="40"/>
        <v xml:space="preserve"> </v>
      </c>
      <c r="BV44" s="1" t="str">
        <f t="shared" ca="1" si="40"/>
        <v xml:space="preserve"> </v>
      </c>
      <c r="BW44" s="1" t="str">
        <f t="shared" ca="1" si="40"/>
        <v xml:space="preserve"> </v>
      </c>
      <c r="BX44" s="1" t="str">
        <f t="shared" ca="1" si="40"/>
        <v xml:space="preserve"> </v>
      </c>
      <c r="BY44" s="1" t="str">
        <f t="shared" ca="1" si="40"/>
        <v xml:space="preserve"> </v>
      </c>
      <c r="BZ44" s="1" t="str">
        <f t="shared" ca="1" si="40"/>
        <v xml:space="preserve"> </v>
      </c>
      <c r="CA44" s="1" t="str">
        <f t="shared" ca="1" si="40"/>
        <v xml:space="preserve"> </v>
      </c>
      <c r="CB44" s="1" t="str">
        <f t="shared" ca="1" si="40"/>
        <v xml:space="preserve"> </v>
      </c>
      <c r="CC44" s="1" t="str">
        <f t="shared" ca="1" si="40"/>
        <v xml:space="preserve"> </v>
      </c>
      <c r="CD44" s="1" t="str">
        <f t="shared" ca="1" si="40"/>
        <v xml:space="preserve"> </v>
      </c>
      <c r="CE44" s="1" t="str">
        <f t="shared" ca="1" si="40"/>
        <v xml:space="preserve"> </v>
      </c>
      <c r="CF44" s="1" t="str">
        <f t="shared" ca="1" si="40"/>
        <v xml:space="preserve"> </v>
      </c>
      <c r="CG44" s="1" t="str">
        <f t="shared" ca="1" si="40"/>
        <v xml:space="preserve"> </v>
      </c>
      <c r="CH44" s="1" t="str">
        <f t="shared" ca="1" si="40"/>
        <v xml:space="preserve"> </v>
      </c>
      <c r="CI44" s="1" t="str">
        <f t="shared" ca="1" si="40"/>
        <v xml:space="preserve"> </v>
      </c>
      <c r="CJ44" s="1" t="str">
        <f t="shared" ca="1" si="40"/>
        <v xml:space="preserve"> </v>
      </c>
      <c r="CK44" s="1" t="str">
        <f t="shared" ca="1" si="40"/>
        <v xml:space="preserve"> </v>
      </c>
      <c r="CL44" s="1" t="str">
        <f t="shared" ca="1" si="40"/>
        <v xml:space="preserve"> </v>
      </c>
      <c r="CM44" s="1" t="str">
        <f t="shared" ca="1" si="40"/>
        <v xml:space="preserve"> </v>
      </c>
      <c r="CN44" s="1" t="str">
        <f t="shared" ca="1" si="40"/>
        <v xml:space="preserve"> </v>
      </c>
      <c r="CO44" s="1" t="str">
        <f t="shared" ca="1" si="40"/>
        <v xml:space="preserve"> </v>
      </c>
      <c r="CP44" s="1" t="str">
        <f t="shared" ca="1" si="40"/>
        <v xml:space="preserve"> </v>
      </c>
      <c r="CQ44" s="1" t="str">
        <f t="shared" ca="1" si="40"/>
        <v xml:space="preserve"> </v>
      </c>
    </row>
    <row r="45" spans="2:95" ht="19.5" customHeight="1" x14ac:dyDescent="0.25">
      <c r="B45" t="str">
        <f t="shared" ca="1" si="14"/>
        <v xml:space="preserve"> </v>
      </c>
      <c r="C45" s="6" t="str">
        <f t="shared" ca="1" si="15"/>
        <v xml:space="preserve"> </v>
      </c>
      <c r="D45" t="str">
        <f t="shared" ca="1" si="8"/>
        <v xml:space="preserve"> </v>
      </c>
      <c r="E45" s="1" t="str">
        <f ca="1">IF(C45=" "," ",E44-G45)</f>
        <v xml:space="preserve"> </v>
      </c>
      <c r="F45" s="1" t="str">
        <f t="shared" ca="1" si="29"/>
        <v xml:space="preserve"> </v>
      </c>
      <c r="G45" s="1" t="str">
        <f ca="1">IF(C45=" "," ",IF(C46=" ",$D$4-SUM($G$21:G44),($D$13-H45)))</f>
        <v xml:space="preserve"> </v>
      </c>
      <c r="H45" s="1" t="str">
        <f t="shared" ca="1" si="23"/>
        <v xml:space="preserve"> </v>
      </c>
      <c r="I45" s="1" t="str">
        <f t="shared" ca="1" si="10"/>
        <v xml:space="preserve"> </v>
      </c>
      <c r="Q45" s="1"/>
      <c r="U45" s="3" t="str">
        <f ca="1">IF(B44=$D$3,XIRR($F$20:F44,$C$20:C44)," ")</f>
        <v xml:space="preserve"> </v>
      </c>
      <c r="AG45" t="e">
        <f t="shared" ca="1" si="11"/>
        <v>#VALUE!</v>
      </c>
      <c r="BG45" s="47" t="e">
        <f ca="1">IRR(BG20:BG44)*12</f>
        <v>#VALUE!</v>
      </c>
      <c r="BH45" s="1" t="e">
        <f ca="1">F45+E45</f>
        <v>#VALUE!</v>
      </c>
      <c r="BI45" s="1" t="str">
        <f t="shared" ref="BI45:CQ45" ca="1" si="41">$F$45</f>
        <v xml:space="preserve"> </v>
      </c>
      <c r="BJ45" s="1" t="str">
        <f t="shared" ca="1" si="41"/>
        <v xml:space="preserve"> </v>
      </c>
      <c r="BK45" s="1" t="str">
        <f t="shared" ca="1" si="41"/>
        <v xml:space="preserve"> </v>
      </c>
      <c r="BL45" s="1" t="str">
        <f t="shared" ca="1" si="41"/>
        <v xml:space="preserve"> </v>
      </c>
      <c r="BM45" s="1" t="str">
        <f t="shared" ca="1" si="41"/>
        <v xml:space="preserve"> </v>
      </c>
      <c r="BN45" s="1" t="str">
        <f t="shared" ca="1" si="41"/>
        <v xml:space="preserve"> </v>
      </c>
      <c r="BO45" s="1" t="str">
        <f t="shared" ca="1" si="41"/>
        <v xml:space="preserve"> </v>
      </c>
      <c r="BP45" s="1" t="str">
        <f t="shared" ca="1" si="41"/>
        <v xml:space="preserve"> </v>
      </c>
      <c r="BQ45" s="1" t="str">
        <f t="shared" ca="1" si="41"/>
        <v xml:space="preserve"> </v>
      </c>
      <c r="BR45" s="1" t="str">
        <f t="shared" ca="1" si="41"/>
        <v xml:space="preserve"> </v>
      </c>
      <c r="BS45" s="1" t="str">
        <f t="shared" ca="1" si="41"/>
        <v xml:space="preserve"> </v>
      </c>
      <c r="BT45" s="1" t="str">
        <f t="shared" ca="1" si="41"/>
        <v xml:space="preserve"> </v>
      </c>
      <c r="BU45" s="1" t="str">
        <f t="shared" ca="1" si="41"/>
        <v xml:space="preserve"> </v>
      </c>
      <c r="BV45" s="1" t="str">
        <f t="shared" ca="1" si="41"/>
        <v xml:space="preserve"> </v>
      </c>
      <c r="BW45" s="1" t="str">
        <f t="shared" ca="1" si="41"/>
        <v xml:space="preserve"> </v>
      </c>
      <c r="BX45" s="1" t="str">
        <f t="shared" ca="1" si="41"/>
        <v xml:space="preserve"> </v>
      </c>
      <c r="BY45" s="1" t="str">
        <f t="shared" ca="1" si="41"/>
        <v xml:space="preserve"> </v>
      </c>
      <c r="BZ45" s="1" t="str">
        <f t="shared" ca="1" si="41"/>
        <v xml:space="preserve"> </v>
      </c>
      <c r="CA45" s="1" t="str">
        <f t="shared" ca="1" si="41"/>
        <v xml:space="preserve"> </v>
      </c>
      <c r="CB45" s="1" t="str">
        <f t="shared" ca="1" si="41"/>
        <v xml:space="preserve"> </v>
      </c>
      <c r="CC45" s="1" t="str">
        <f t="shared" ca="1" si="41"/>
        <v xml:space="preserve"> </v>
      </c>
      <c r="CD45" s="1" t="str">
        <f t="shared" ca="1" si="41"/>
        <v xml:space="preserve"> </v>
      </c>
      <c r="CE45" s="1" t="str">
        <f t="shared" ca="1" si="41"/>
        <v xml:space="preserve"> </v>
      </c>
      <c r="CF45" s="1" t="str">
        <f t="shared" ca="1" si="41"/>
        <v xml:space="preserve"> </v>
      </c>
      <c r="CG45" s="1" t="str">
        <f t="shared" ca="1" si="41"/>
        <v xml:space="preserve"> </v>
      </c>
      <c r="CH45" s="1" t="str">
        <f t="shared" ca="1" si="41"/>
        <v xml:space="preserve"> </v>
      </c>
      <c r="CI45" s="1" t="str">
        <f t="shared" ca="1" si="41"/>
        <v xml:space="preserve"> </v>
      </c>
      <c r="CJ45" s="1" t="str">
        <f t="shared" ca="1" si="41"/>
        <v xml:space="preserve"> </v>
      </c>
      <c r="CK45" s="1" t="str">
        <f t="shared" ca="1" si="41"/>
        <v xml:space="preserve"> </v>
      </c>
      <c r="CL45" s="1" t="str">
        <f t="shared" ca="1" si="41"/>
        <v xml:space="preserve"> </v>
      </c>
      <c r="CM45" s="1" t="str">
        <f t="shared" ca="1" si="41"/>
        <v xml:space="preserve"> </v>
      </c>
      <c r="CN45" s="1" t="str">
        <f t="shared" ca="1" si="41"/>
        <v xml:space="preserve"> </v>
      </c>
      <c r="CO45" s="1" t="str">
        <f t="shared" ca="1" si="41"/>
        <v xml:space="preserve"> </v>
      </c>
      <c r="CP45" s="1" t="str">
        <f t="shared" ca="1" si="41"/>
        <v xml:space="preserve"> </v>
      </c>
      <c r="CQ45" s="1" t="str">
        <f t="shared" ca="1" si="41"/>
        <v xml:space="preserve"> </v>
      </c>
    </row>
    <row r="46" spans="2:95" ht="19.5" customHeight="1" x14ac:dyDescent="0.25">
      <c r="B46" t="str">
        <f t="shared" ca="1" si="14"/>
        <v xml:space="preserve"> </v>
      </c>
      <c r="C46" s="6" t="str">
        <f t="shared" ca="1" si="15"/>
        <v xml:space="preserve"> </v>
      </c>
      <c r="D46" t="str">
        <f t="shared" ca="1" si="8"/>
        <v xml:space="preserve"> </v>
      </c>
      <c r="E46" s="1" t="str">
        <f t="shared" ref="E46:E89" ca="1" si="42">IF(C46=" "," ",E45-G46)</f>
        <v xml:space="preserve"> </v>
      </c>
      <c r="F46" s="1" t="str">
        <f t="shared" ca="1" si="29"/>
        <v xml:space="preserve"> </v>
      </c>
      <c r="G46" s="1" t="str">
        <f ca="1">IF(C46=" "," ",IF(C47=" ",$D$4-SUM($G$21:G45),($D$13-H46)))</f>
        <v xml:space="preserve"> </v>
      </c>
      <c r="H46" s="1" t="str">
        <f t="shared" ca="1" si="23"/>
        <v xml:space="preserve"> </v>
      </c>
      <c r="I46" s="1" t="str">
        <f t="shared" ca="1" si="10"/>
        <v xml:space="preserve"> </v>
      </c>
      <c r="Q46" s="1"/>
      <c r="U46" s="3" t="str">
        <f ca="1">IF(B45=$D$3,XIRR($F$20:F45,$C$20:C45)," ")</f>
        <v xml:space="preserve"> </v>
      </c>
      <c r="AG46" t="e">
        <f t="shared" ca="1" si="11"/>
        <v>#VALUE!</v>
      </c>
      <c r="BH46" s="47" t="e">
        <f ca="1">IRR(BH20:BH45)*12</f>
        <v>#VALUE!</v>
      </c>
      <c r="BI46" s="1" t="e">
        <f ca="1">F46+E46</f>
        <v>#VALUE!</v>
      </c>
      <c r="BJ46" s="1" t="str">
        <f t="shared" ref="BJ46:CQ46" ca="1" si="43">$F$46</f>
        <v xml:space="preserve"> </v>
      </c>
      <c r="BK46" s="1" t="str">
        <f t="shared" ca="1" si="43"/>
        <v xml:space="preserve"> </v>
      </c>
      <c r="BL46" s="1" t="str">
        <f t="shared" ca="1" si="43"/>
        <v xml:space="preserve"> </v>
      </c>
      <c r="BM46" s="1" t="str">
        <f t="shared" ca="1" si="43"/>
        <v xml:space="preserve"> </v>
      </c>
      <c r="BN46" s="1" t="str">
        <f t="shared" ca="1" si="43"/>
        <v xml:space="preserve"> </v>
      </c>
      <c r="BO46" s="1" t="str">
        <f t="shared" ca="1" si="43"/>
        <v xml:space="preserve"> </v>
      </c>
      <c r="BP46" s="1" t="str">
        <f t="shared" ca="1" si="43"/>
        <v xml:space="preserve"> </v>
      </c>
      <c r="BQ46" s="1" t="str">
        <f t="shared" ca="1" si="43"/>
        <v xml:space="preserve"> </v>
      </c>
      <c r="BR46" s="1" t="str">
        <f t="shared" ca="1" si="43"/>
        <v xml:space="preserve"> </v>
      </c>
      <c r="BS46" s="1" t="str">
        <f t="shared" ca="1" si="43"/>
        <v xml:space="preserve"> </v>
      </c>
      <c r="BT46" s="1" t="str">
        <f t="shared" ca="1" si="43"/>
        <v xml:space="preserve"> </v>
      </c>
      <c r="BU46" s="1" t="str">
        <f t="shared" ca="1" si="43"/>
        <v xml:space="preserve"> </v>
      </c>
      <c r="BV46" s="1" t="str">
        <f t="shared" ca="1" si="43"/>
        <v xml:space="preserve"> </v>
      </c>
      <c r="BW46" s="1" t="str">
        <f t="shared" ca="1" si="43"/>
        <v xml:space="preserve"> </v>
      </c>
      <c r="BX46" s="1" t="str">
        <f t="shared" ca="1" si="43"/>
        <v xml:space="preserve"> </v>
      </c>
      <c r="BY46" s="1" t="str">
        <f t="shared" ca="1" si="43"/>
        <v xml:space="preserve"> </v>
      </c>
      <c r="BZ46" s="1" t="str">
        <f t="shared" ca="1" si="43"/>
        <v xml:space="preserve"> </v>
      </c>
      <c r="CA46" s="1" t="str">
        <f t="shared" ca="1" si="43"/>
        <v xml:space="preserve"> </v>
      </c>
      <c r="CB46" s="1" t="str">
        <f t="shared" ca="1" si="43"/>
        <v xml:space="preserve"> </v>
      </c>
      <c r="CC46" s="1" t="str">
        <f t="shared" ca="1" si="43"/>
        <v xml:space="preserve"> </v>
      </c>
      <c r="CD46" s="1" t="str">
        <f t="shared" ca="1" si="43"/>
        <v xml:space="preserve"> </v>
      </c>
      <c r="CE46" s="1" t="str">
        <f t="shared" ca="1" si="43"/>
        <v xml:space="preserve"> </v>
      </c>
      <c r="CF46" s="1" t="str">
        <f t="shared" ca="1" si="43"/>
        <v xml:space="preserve"> </v>
      </c>
      <c r="CG46" s="1" t="str">
        <f t="shared" ca="1" si="43"/>
        <v xml:space="preserve"> </v>
      </c>
      <c r="CH46" s="1" t="str">
        <f t="shared" ca="1" si="43"/>
        <v xml:space="preserve"> </v>
      </c>
      <c r="CI46" s="1" t="str">
        <f t="shared" ca="1" si="43"/>
        <v xml:space="preserve"> </v>
      </c>
      <c r="CJ46" s="1" t="str">
        <f t="shared" ca="1" si="43"/>
        <v xml:space="preserve"> </v>
      </c>
      <c r="CK46" s="1" t="str">
        <f t="shared" ca="1" si="43"/>
        <v xml:space="preserve"> </v>
      </c>
      <c r="CL46" s="1" t="str">
        <f t="shared" ca="1" si="43"/>
        <v xml:space="preserve"> </v>
      </c>
      <c r="CM46" s="1" t="str">
        <f t="shared" ca="1" si="43"/>
        <v xml:space="preserve"> </v>
      </c>
      <c r="CN46" s="1" t="str">
        <f t="shared" ca="1" si="43"/>
        <v xml:space="preserve"> </v>
      </c>
      <c r="CO46" s="1" t="str">
        <f t="shared" ca="1" si="43"/>
        <v xml:space="preserve"> </v>
      </c>
      <c r="CP46" s="1" t="str">
        <f t="shared" ca="1" si="43"/>
        <v xml:space="preserve"> </v>
      </c>
      <c r="CQ46" s="1" t="str">
        <f t="shared" ca="1" si="43"/>
        <v xml:space="preserve"> </v>
      </c>
    </row>
    <row r="47" spans="2:95" ht="19.5" customHeight="1" x14ac:dyDescent="0.25">
      <c r="B47" t="str">
        <f t="shared" ca="1" si="14"/>
        <v xml:space="preserve"> </v>
      </c>
      <c r="C47" s="6" t="str">
        <f t="shared" ca="1" si="15"/>
        <v xml:space="preserve"> </v>
      </c>
      <c r="D47" t="str">
        <f t="shared" ca="1" si="8"/>
        <v xml:space="preserve"> </v>
      </c>
      <c r="E47" s="1" t="str">
        <f t="shared" ca="1" si="42"/>
        <v xml:space="preserve"> </v>
      </c>
      <c r="F47" s="1" t="str">
        <f t="shared" ca="1" si="29"/>
        <v xml:space="preserve"> </v>
      </c>
      <c r="G47" s="1" t="str">
        <f ca="1">IF(C47=" "," ",IF(C48=" ",$D$4-SUM($G$21:G46),($D$13-H47)))</f>
        <v xml:space="preserve"> </v>
      </c>
      <c r="H47" s="1" t="str">
        <f t="shared" ca="1" si="23"/>
        <v xml:space="preserve"> </v>
      </c>
      <c r="I47" s="1" t="str">
        <f t="shared" ca="1" si="10"/>
        <v xml:space="preserve"> </v>
      </c>
      <c r="Q47" s="1"/>
      <c r="U47" s="3" t="str">
        <f ca="1">IF(B46=$D$3,XIRR($F$20:F46,$C$20:C46)," ")</f>
        <v xml:space="preserve"> </v>
      </c>
      <c r="AG47" t="e">
        <f t="shared" ca="1" si="11"/>
        <v>#VALUE!</v>
      </c>
      <c r="BI47" s="47" t="e">
        <f ca="1">IRR(BI20:BI46)*12</f>
        <v>#VALUE!</v>
      </c>
      <c r="BJ47" s="1" t="e">
        <f ca="1">F47+E47</f>
        <v>#VALUE!</v>
      </c>
      <c r="BK47" s="1" t="str">
        <f t="shared" ref="BK47:CQ47" ca="1" si="44">$F$47</f>
        <v xml:space="preserve"> </v>
      </c>
      <c r="BL47" s="1" t="str">
        <f t="shared" ca="1" si="44"/>
        <v xml:space="preserve"> </v>
      </c>
      <c r="BM47" s="1" t="str">
        <f t="shared" ca="1" si="44"/>
        <v xml:space="preserve"> </v>
      </c>
      <c r="BN47" s="1" t="str">
        <f t="shared" ca="1" si="44"/>
        <v xml:space="preserve"> </v>
      </c>
      <c r="BO47" s="1" t="str">
        <f t="shared" ca="1" si="44"/>
        <v xml:space="preserve"> </v>
      </c>
      <c r="BP47" s="1" t="str">
        <f t="shared" ca="1" si="44"/>
        <v xml:space="preserve"> </v>
      </c>
      <c r="BQ47" s="1" t="str">
        <f t="shared" ca="1" si="44"/>
        <v xml:space="preserve"> </v>
      </c>
      <c r="BR47" s="1" t="str">
        <f t="shared" ca="1" si="44"/>
        <v xml:space="preserve"> </v>
      </c>
      <c r="BS47" s="1" t="str">
        <f t="shared" ca="1" si="44"/>
        <v xml:space="preserve"> </v>
      </c>
      <c r="BT47" s="1" t="str">
        <f t="shared" ca="1" si="44"/>
        <v xml:space="preserve"> </v>
      </c>
      <c r="BU47" s="1" t="str">
        <f t="shared" ca="1" si="44"/>
        <v xml:space="preserve"> </v>
      </c>
      <c r="BV47" s="1" t="str">
        <f t="shared" ca="1" si="44"/>
        <v xml:space="preserve"> </v>
      </c>
      <c r="BW47" s="1" t="str">
        <f t="shared" ca="1" si="44"/>
        <v xml:space="preserve"> </v>
      </c>
      <c r="BX47" s="1" t="str">
        <f t="shared" ca="1" si="44"/>
        <v xml:space="preserve"> </v>
      </c>
      <c r="BY47" s="1" t="str">
        <f t="shared" ca="1" si="44"/>
        <v xml:space="preserve"> </v>
      </c>
      <c r="BZ47" s="1" t="str">
        <f t="shared" ca="1" si="44"/>
        <v xml:space="preserve"> </v>
      </c>
      <c r="CA47" s="1" t="str">
        <f t="shared" ca="1" si="44"/>
        <v xml:space="preserve"> </v>
      </c>
      <c r="CB47" s="1" t="str">
        <f t="shared" ca="1" si="44"/>
        <v xml:space="preserve"> </v>
      </c>
      <c r="CC47" s="1" t="str">
        <f t="shared" ca="1" si="44"/>
        <v xml:space="preserve"> </v>
      </c>
      <c r="CD47" s="1" t="str">
        <f t="shared" ca="1" si="44"/>
        <v xml:space="preserve"> </v>
      </c>
      <c r="CE47" s="1" t="str">
        <f t="shared" ca="1" si="44"/>
        <v xml:space="preserve"> </v>
      </c>
      <c r="CF47" s="1" t="str">
        <f t="shared" ca="1" si="44"/>
        <v xml:space="preserve"> </v>
      </c>
      <c r="CG47" s="1" t="str">
        <f t="shared" ca="1" si="44"/>
        <v xml:space="preserve"> </v>
      </c>
      <c r="CH47" s="1" t="str">
        <f t="shared" ca="1" si="44"/>
        <v xml:space="preserve"> </v>
      </c>
      <c r="CI47" s="1" t="str">
        <f t="shared" ca="1" si="44"/>
        <v xml:space="preserve"> </v>
      </c>
      <c r="CJ47" s="1" t="str">
        <f t="shared" ca="1" si="44"/>
        <v xml:space="preserve"> </v>
      </c>
      <c r="CK47" s="1" t="str">
        <f t="shared" ca="1" si="44"/>
        <v xml:space="preserve"> </v>
      </c>
      <c r="CL47" s="1" t="str">
        <f t="shared" ca="1" si="44"/>
        <v xml:space="preserve"> </v>
      </c>
      <c r="CM47" s="1" t="str">
        <f t="shared" ca="1" si="44"/>
        <v xml:space="preserve"> </v>
      </c>
      <c r="CN47" s="1" t="str">
        <f t="shared" ca="1" si="44"/>
        <v xml:space="preserve"> </v>
      </c>
      <c r="CO47" s="1" t="str">
        <f t="shared" ca="1" si="44"/>
        <v xml:space="preserve"> </v>
      </c>
      <c r="CP47" s="1" t="str">
        <f t="shared" ca="1" si="44"/>
        <v xml:space="preserve"> </v>
      </c>
      <c r="CQ47" s="1" t="str">
        <f t="shared" ca="1" si="44"/>
        <v xml:space="preserve"> </v>
      </c>
    </row>
    <row r="48" spans="2:95" ht="19.5" customHeight="1" x14ac:dyDescent="0.25">
      <c r="B48" t="str">
        <f t="shared" ca="1" si="14"/>
        <v xml:space="preserve"> </v>
      </c>
      <c r="C48" s="6" t="str">
        <f t="shared" ca="1" si="15"/>
        <v xml:space="preserve"> </v>
      </c>
      <c r="D48" t="str">
        <f t="shared" ca="1" si="8"/>
        <v xml:space="preserve"> </v>
      </c>
      <c r="E48" s="1" t="str">
        <f t="shared" ca="1" si="42"/>
        <v xml:space="preserve"> </v>
      </c>
      <c r="F48" s="1" t="str">
        <f t="shared" ca="1" si="29"/>
        <v xml:space="preserve"> </v>
      </c>
      <c r="G48" s="1" t="str">
        <f ca="1">IF(C48=" "," ",IF(C49=" ",$D$4-SUM($G$21:G47),($D$13-H48)))</f>
        <v xml:space="preserve"> </v>
      </c>
      <c r="H48" s="1" t="str">
        <f t="shared" ca="1" si="23"/>
        <v xml:space="preserve"> </v>
      </c>
      <c r="I48" s="1" t="str">
        <f t="shared" ca="1" si="10"/>
        <v xml:space="preserve"> </v>
      </c>
      <c r="Q48" s="1"/>
      <c r="U48" s="3" t="str">
        <f ca="1">IF(B47=$D$3,XIRR($F$20:F47,$C$20:C47)," ")</f>
        <v xml:space="preserve"> </v>
      </c>
      <c r="AG48" t="e">
        <f t="shared" ca="1" si="11"/>
        <v>#VALUE!</v>
      </c>
      <c r="BJ48" s="47" t="e">
        <f ca="1">IRR(BJ20:BJ47)*12</f>
        <v>#VALUE!</v>
      </c>
      <c r="BK48" s="1" t="e">
        <f ca="1">F48+E48</f>
        <v>#VALUE!</v>
      </c>
      <c r="BL48" s="1" t="str">
        <f t="shared" ref="BL48:CQ48" ca="1" si="45">$F$48</f>
        <v xml:space="preserve"> </v>
      </c>
      <c r="BM48" s="1" t="str">
        <f t="shared" ca="1" si="45"/>
        <v xml:space="preserve"> </v>
      </c>
      <c r="BN48" s="1" t="str">
        <f t="shared" ca="1" si="45"/>
        <v xml:space="preserve"> </v>
      </c>
      <c r="BO48" s="1" t="str">
        <f t="shared" ca="1" si="45"/>
        <v xml:space="preserve"> </v>
      </c>
      <c r="BP48" s="1" t="str">
        <f t="shared" ca="1" si="45"/>
        <v xml:space="preserve"> </v>
      </c>
      <c r="BQ48" s="1" t="str">
        <f t="shared" ca="1" si="45"/>
        <v xml:space="preserve"> </v>
      </c>
      <c r="BR48" s="1" t="str">
        <f t="shared" ca="1" si="45"/>
        <v xml:space="preserve"> </v>
      </c>
      <c r="BS48" s="1" t="str">
        <f t="shared" ca="1" si="45"/>
        <v xml:space="preserve"> </v>
      </c>
      <c r="BT48" s="1" t="str">
        <f t="shared" ca="1" si="45"/>
        <v xml:space="preserve"> </v>
      </c>
      <c r="BU48" s="1" t="str">
        <f t="shared" ca="1" si="45"/>
        <v xml:space="preserve"> </v>
      </c>
      <c r="BV48" s="1" t="str">
        <f t="shared" ca="1" si="45"/>
        <v xml:space="preserve"> </v>
      </c>
      <c r="BW48" s="1" t="str">
        <f t="shared" ca="1" si="45"/>
        <v xml:space="preserve"> </v>
      </c>
      <c r="BX48" s="1" t="str">
        <f t="shared" ca="1" si="45"/>
        <v xml:space="preserve"> </v>
      </c>
      <c r="BY48" s="1" t="str">
        <f t="shared" ca="1" si="45"/>
        <v xml:space="preserve"> </v>
      </c>
      <c r="BZ48" s="1" t="str">
        <f t="shared" ca="1" si="45"/>
        <v xml:space="preserve"> </v>
      </c>
      <c r="CA48" s="1" t="str">
        <f t="shared" ca="1" si="45"/>
        <v xml:space="preserve"> </v>
      </c>
      <c r="CB48" s="1" t="str">
        <f t="shared" ca="1" si="45"/>
        <v xml:space="preserve"> </v>
      </c>
      <c r="CC48" s="1" t="str">
        <f t="shared" ca="1" si="45"/>
        <v xml:space="preserve"> </v>
      </c>
      <c r="CD48" s="1" t="str">
        <f t="shared" ca="1" si="45"/>
        <v xml:space="preserve"> </v>
      </c>
      <c r="CE48" s="1" t="str">
        <f t="shared" ca="1" si="45"/>
        <v xml:space="preserve"> </v>
      </c>
      <c r="CF48" s="1" t="str">
        <f t="shared" ca="1" si="45"/>
        <v xml:space="preserve"> </v>
      </c>
      <c r="CG48" s="1" t="str">
        <f t="shared" ca="1" si="45"/>
        <v xml:space="preserve"> </v>
      </c>
      <c r="CH48" s="1" t="str">
        <f t="shared" ca="1" si="45"/>
        <v xml:space="preserve"> </v>
      </c>
      <c r="CI48" s="1" t="str">
        <f t="shared" ca="1" si="45"/>
        <v xml:space="preserve"> </v>
      </c>
      <c r="CJ48" s="1" t="str">
        <f t="shared" ca="1" si="45"/>
        <v xml:space="preserve"> </v>
      </c>
      <c r="CK48" s="1" t="str">
        <f t="shared" ca="1" si="45"/>
        <v xml:space="preserve"> </v>
      </c>
      <c r="CL48" s="1" t="str">
        <f t="shared" ca="1" si="45"/>
        <v xml:space="preserve"> </v>
      </c>
      <c r="CM48" s="1" t="str">
        <f t="shared" ca="1" si="45"/>
        <v xml:space="preserve"> </v>
      </c>
      <c r="CN48" s="1" t="str">
        <f t="shared" ca="1" si="45"/>
        <v xml:space="preserve"> </v>
      </c>
      <c r="CO48" s="1" t="str">
        <f t="shared" ca="1" si="45"/>
        <v xml:space="preserve"> </v>
      </c>
      <c r="CP48" s="1" t="str">
        <f t="shared" ca="1" si="45"/>
        <v xml:space="preserve"> </v>
      </c>
      <c r="CQ48" s="1" t="str">
        <f t="shared" ca="1" si="45"/>
        <v xml:space="preserve"> </v>
      </c>
    </row>
    <row r="49" spans="2:95" ht="19.5" customHeight="1" x14ac:dyDescent="0.25">
      <c r="B49" t="str">
        <f t="shared" ca="1" si="14"/>
        <v xml:space="preserve"> </v>
      </c>
      <c r="C49" s="6" t="str">
        <f t="shared" ca="1" si="15"/>
        <v xml:space="preserve"> </v>
      </c>
      <c r="D49" t="str">
        <f t="shared" ca="1" si="8"/>
        <v xml:space="preserve"> </v>
      </c>
      <c r="E49" s="1" t="str">
        <f t="shared" ca="1" si="42"/>
        <v xml:space="preserve"> </v>
      </c>
      <c r="F49" s="1" t="str">
        <f t="shared" ca="1" si="29"/>
        <v xml:space="preserve"> </v>
      </c>
      <c r="G49" s="1" t="str">
        <f ca="1">IF(C49=" "," ",IF(C50=" ",$D$4-SUM($G$21:G48),($D$13-H49)))</f>
        <v xml:space="preserve"> </v>
      </c>
      <c r="H49" s="1" t="str">
        <f t="shared" ca="1" si="23"/>
        <v xml:space="preserve"> </v>
      </c>
      <c r="I49" s="1" t="str">
        <f t="shared" ca="1" si="10"/>
        <v xml:space="preserve"> </v>
      </c>
      <c r="Q49" s="1"/>
      <c r="U49" s="3" t="str">
        <f ca="1">IF(B48=$D$3,XIRR($F$20:F48,$C$20:C48)," ")</f>
        <v xml:space="preserve"> </v>
      </c>
      <c r="AG49" t="e">
        <f t="shared" ca="1" si="11"/>
        <v>#VALUE!</v>
      </c>
      <c r="BK49" s="47" t="e">
        <f ca="1">IRR(BK20:BK48)*12</f>
        <v>#VALUE!</v>
      </c>
      <c r="BL49" s="1" t="e">
        <f ca="1">F49+E49</f>
        <v>#VALUE!</v>
      </c>
      <c r="BM49" s="1" t="str">
        <f t="shared" ref="BM49:CQ49" ca="1" si="46">$F$49</f>
        <v xml:space="preserve"> </v>
      </c>
      <c r="BN49" s="1" t="str">
        <f t="shared" ca="1" si="46"/>
        <v xml:space="preserve"> </v>
      </c>
      <c r="BO49" s="1" t="str">
        <f t="shared" ca="1" si="46"/>
        <v xml:space="preserve"> </v>
      </c>
      <c r="BP49" s="1" t="str">
        <f t="shared" ca="1" si="46"/>
        <v xml:space="preserve"> </v>
      </c>
      <c r="BQ49" s="1" t="str">
        <f t="shared" ca="1" si="46"/>
        <v xml:space="preserve"> </v>
      </c>
      <c r="BR49" s="1" t="str">
        <f t="shared" ca="1" si="46"/>
        <v xml:space="preserve"> </v>
      </c>
      <c r="BS49" s="1" t="str">
        <f t="shared" ca="1" si="46"/>
        <v xml:space="preserve"> </v>
      </c>
      <c r="BT49" s="1" t="str">
        <f t="shared" ca="1" si="46"/>
        <v xml:space="preserve"> </v>
      </c>
      <c r="BU49" s="1" t="str">
        <f t="shared" ca="1" si="46"/>
        <v xml:space="preserve"> </v>
      </c>
      <c r="BV49" s="1" t="str">
        <f t="shared" ca="1" si="46"/>
        <v xml:space="preserve"> </v>
      </c>
      <c r="BW49" s="1" t="str">
        <f t="shared" ca="1" si="46"/>
        <v xml:space="preserve"> </v>
      </c>
      <c r="BX49" s="1" t="str">
        <f t="shared" ca="1" si="46"/>
        <v xml:space="preserve"> </v>
      </c>
      <c r="BY49" s="1" t="str">
        <f t="shared" ca="1" si="46"/>
        <v xml:space="preserve"> </v>
      </c>
      <c r="BZ49" s="1" t="str">
        <f t="shared" ca="1" si="46"/>
        <v xml:space="preserve"> </v>
      </c>
      <c r="CA49" s="1" t="str">
        <f t="shared" ca="1" si="46"/>
        <v xml:space="preserve"> </v>
      </c>
      <c r="CB49" s="1" t="str">
        <f t="shared" ca="1" si="46"/>
        <v xml:space="preserve"> </v>
      </c>
      <c r="CC49" s="1" t="str">
        <f t="shared" ca="1" si="46"/>
        <v xml:space="preserve"> </v>
      </c>
      <c r="CD49" s="1" t="str">
        <f t="shared" ca="1" si="46"/>
        <v xml:space="preserve"> </v>
      </c>
      <c r="CE49" s="1" t="str">
        <f t="shared" ca="1" si="46"/>
        <v xml:space="preserve"> </v>
      </c>
      <c r="CF49" s="1" t="str">
        <f t="shared" ca="1" si="46"/>
        <v xml:space="preserve"> </v>
      </c>
      <c r="CG49" s="1" t="str">
        <f t="shared" ca="1" si="46"/>
        <v xml:space="preserve"> </v>
      </c>
      <c r="CH49" s="1" t="str">
        <f t="shared" ca="1" si="46"/>
        <v xml:space="preserve"> </v>
      </c>
      <c r="CI49" s="1" t="str">
        <f t="shared" ca="1" si="46"/>
        <v xml:space="preserve"> </v>
      </c>
      <c r="CJ49" s="1" t="str">
        <f t="shared" ca="1" si="46"/>
        <v xml:space="preserve"> </v>
      </c>
      <c r="CK49" s="1" t="str">
        <f t="shared" ca="1" si="46"/>
        <v xml:space="preserve"> </v>
      </c>
      <c r="CL49" s="1" t="str">
        <f t="shared" ca="1" si="46"/>
        <v xml:space="preserve"> </v>
      </c>
      <c r="CM49" s="1" t="str">
        <f t="shared" ca="1" si="46"/>
        <v xml:space="preserve"> </v>
      </c>
      <c r="CN49" s="1" t="str">
        <f t="shared" ca="1" si="46"/>
        <v xml:space="preserve"> </v>
      </c>
      <c r="CO49" s="1" t="str">
        <f t="shared" ca="1" si="46"/>
        <v xml:space="preserve"> </v>
      </c>
      <c r="CP49" s="1" t="str">
        <f t="shared" ca="1" si="46"/>
        <v xml:space="preserve"> </v>
      </c>
      <c r="CQ49" s="1" t="str">
        <f t="shared" ca="1" si="46"/>
        <v xml:space="preserve"> </v>
      </c>
    </row>
    <row r="50" spans="2:95" ht="19.5" customHeight="1" x14ac:dyDescent="0.25">
      <c r="B50" t="str">
        <f t="shared" ca="1" si="14"/>
        <v xml:space="preserve"> </v>
      </c>
      <c r="C50" s="6" t="str">
        <f t="shared" ca="1" si="15"/>
        <v xml:space="preserve"> </v>
      </c>
      <c r="D50" t="str">
        <f t="shared" ca="1" si="8"/>
        <v xml:space="preserve"> </v>
      </c>
      <c r="E50" s="1" t="str">
        <f t="shared" ca="1" si="42"/>
        <v xml:space="preserve"> </v>
      </c>
      <c r="F50" s="1" t="str">
        <f t="shared" ca="1" si="29"/>
        <v xml:space="preserve"> </v>
      </c>
      <c r="G50" s="1" t="str">
        <f ca="1">IF(C50=" "," ",IF(C51=" ",$D$4-SUM($G$21:G49),($D$13-H50)))</f>
        <v xml:space="preserve"> </v>
      </c>
      <c r="H50" s="1" t="str">
        <f t="shared" ca="1" si="23"/>
        <v xml:space="preserve"> </v>
      </c>
      <c r="I50" s="1" t="str">
        <f t="shared" ca="1" si="10"/>
        <v xml:space="preserve"> </v>
      </c>
      <c r="Q50" s="1"/>
      <c r="U50" s="3" t="str">
        <f ca="1">IF(B49=$D$3,XIRR($F$20:F49,$C$20:C49)," ")</f>
        <v xml:space="preserve"> </v>
      </c>
      <c r="AG50" t="e">
        <f t="shared" ca="1" si="11"/>
        <v>#VALUE!</v>
      </c>
      <c r="BL50" s="47" t="e">
        <f ca="1">IRR(BL20:BL49)*12</f>
        <v>#VALUE!</v>
      </c>
      <c r="BM50" s="1" t="e">
        <f ca="1">F50+E50</f>
        <v>#VALUE!</v>
      </c>
      <c r="BN50" s="1" t="str">
        <f t="shared" ref="BN50:CQ50" ca="1" si="47">$F$50</f>
        <v xml:space="preserve"> </v>
      </c>
      <c r="BO50" s="1" t="str">
        <f t="shared" ca="1" si="47"/>
        <v xml:space="preserve"> </v>
      </c>
      <c r="BP50" s="1" t="str">
        <f t="shared" ca="1" si="47"/>
        <v xml:space="preserve"> </v>
      </c>
      <c r="BQ50" s="1" t="str">
        <f t="shared" ca="1" si="47"/>
        <v xml:space="preserve"> </v>
      </c>
      <c r="BR50" s="1" t="str">
        <f t="shared" ca="1" si="47"/>
        <v xml:space="preserve"> </v>
      </c>
      <c r="BS50" s="1" t="str">
        <f t="shared" ca="1" si="47"/>
        <v xml:space="preserve"> </v>
      </c>
      <c r="BT50" s="1" t="str">
        <f t="shared" ca="1" si="47"/>
        <v xml:space="preserve"> </v>
      </c>
      <c r="BU50" s="1" t="str">
        <f t="shared" ca="1" si="47"/>
        <v xml:space="preserve"> </v>
      </c>
      <c r="BV50" s="1" t="str">
        <f t="shared" ca="1" si="47"/>
        <v xml:space="preserve"> </v>
      </c>
      <c r="BW50" s="1" t="str">
        <f t="shared" ca="1" si="47"/>
        <v xml:space="preserve"> </v>
      </c>
      <c r="BX50" s="1" t="str">
        <f t="shared" ca="1" si="47"/>
        <v xml:space="preserve"> </v>
      </c>
      <c r="BY50" s="1" t="str">
        <f t="shared" ca="1" si="47"/>
        <v xml:space="preserve"> </v>
      </c>
      <c r="BZ50" s="1" t="str">
        <f t="shared" ca="1" si="47"/>
        <v xml:space="preserve"> </v>
      </c>
      <c r="CA50" s="1" t="str">
        <f t="shared" ca="1" si="47"/>
        <v xml:space="preserve"> </v>
      </c>
      <c r="CB50" s="1" t="str">
        <f t="shared" ca="1" si="47"/>
        <v xml:space="preserve"> </v>
      </c>
      <c r="CC50" s="1" t="str">
        <f t="shared" ca="1" si="47"/>
        <v xml:space="preserve"> </v>
      </c>
      <c r="CD50" s="1" t="str">
        <f t="shared" ca="1" si="47"/>
        <v xml:space="preserve"> </v>
      </c>
      <c r="CE50" s="1" t="str">
        <f t="shared" ca="1" si="47"/>
        <v xml:space="preserve"> </v>
      </c>
      <c r="CF50" s="1" t="str">
        <f t="shared" ca="1" si="47"/>
        <v xml:space="preserve"> </v>
      </c>
      <c r="CG50" s="1" t="str">
        <f t="shared" ca="1" si="47"/>
        <v xml:space="preserve"> </v>
      </c>
      <c r="CH50" s="1" t="str">
        <f t="shared" ca="1" si="47"/>
        <v xml:space="preserve"> </v>
      </c>
      <c r="CI50" s="1" t="str">
        <f t="shared" ca="1" si="47"/>
        <v xml:space="preserve"> </v>
      </c>
      <c r="CJ50" s="1" t="str">
        <f t="shared" ca="1" si="47"/>
        <v xml:space="preserve"> </v>
      </c>
      <c r="CK50" s="1" t="str">
        <f t="shared" ca="1" si="47"/>
        <v xml:space="preserve"> </v>
      </c>
      <c r="CL50" s="1" t="str">
        <f t="shared" ca="1" si="47"/>
        <v xml:space="preserve"> </v>
      </c>
      <c r="CM50" s="1" t="str">
        <f t="shared" ca="1" si="47"/>
        <v xml:space="preserve"> </v>
      </c>
      <c r="CN50" s="1" t="str">
        <f t="shared" ca="1" si="47"/>
        <v xml:space="preserve"> </v>
      </c>
      <c r="CO50" s="1" t="str">
        <f t="shared" ca="1" si="47"/>
        <v xml:space="preserve"> </v>
      </c>
      <c r="CP50" s="1" t="str">
        <f t="shared" ca="1" si="47"/>
        <v xml:space="preserve"> </v>
      </c>
      <c r="CQ50" s="1" t="str">
        <f t="shared" ca="1" si="47"/>
        <v xml:space="preserve"> </v>
      </c>
    </row>
    <row r="51" spans="2:95" ht="19.5" customHeight="1" x14ac:dyDescent="0.25">
      <c r="B51" t="str">
        <f t="shared" ca="1" si="14"/>
        <v xml:space="preserve"> </v>
      </c>
      <c r="C51" s="6" t="str">
        <f t="shared" ca="1" si="15"/>
        <v xml:space="preserve"> </v>
      </c>
      <c r="D51" t="str">
        <f t="shared" ca="1" si="8"/>
        <v xml:space="preserve"> </v>
      </c>
      <c r="E51" s="1" t="str">
        <f t="shared" ca="1" si="42"/>
        <v xml:space="preserve"> </v>
      </c>
      <c r="F51" s="1" t="str">
        <f t="shared" ca="1" si="29"/>
        <v xml:space="preserve"> </v>
      </c>
      <c r="G51" s="1" t="str">
        <f ca="1">IF(C51=" "," ",IF(C52=" ",$D$4-SUM($G$21:G50),($D$13-H51)))</f>
        <v xml:space="preserve"> </v>
      </c>
      <c r="H51" s="1" t="str">
        <f t="shared" ca="1" si="23"/>
        <v xml:space="preserve"> </v>
      </c>
      <c r="I51" s="1" t="str">
        <f t="shared" ca="1" si="10"/>
        <v xml:space="preserve"> </v>
      </c>
      <c r="Q51" s="1"/>
      <c r="U51" s="3" t="str">
        <f ca="1">IF(B50=$D$3,XIRR($F$20:F50,$C$20:C50)," ")</f>
        <v xml:space="preserve"> </v>
      </c>
      <c r="AG51" t="e">
        <f t="shared" ca="1" si="11"/>
        <v>#VALUE!</v>
      </c>
      <c r="BM51" s="47" t="e">
        <f ca="1">IRR(BM20:BM50)*12</f>
        <v>#VALUE!</v>
      </c>
      <c r="BN51" s="1" t="e">
        <f ca="1">F51+E51</f>
        <v>#VALUE!</v>
      </c>
      <c r="BO51" s="1" t="str">
        <f t="shared" ref="BO51:CQ51" ca="1" si="48">$F$51</f>
        <v xml:space="preserve"> </v>
      </c>
      <c r="BP51" s="1" t="str">
        <f t="shared" ca="1" si="48"/>
        <v xml:space="preserve"> </v>
      </c>
      <c r="BQ51" s="1" t="str">
        <f t="shared" ca="1" si="48"/>
        <v xml:space="preserve"> </v>
      </c>
      <c r="BR51" s="1" t="str">
        <f t="shared" ca="1" si="48"/>
        <v xml:space="preserve"> </v>
      </c>
      <c r="BS51" s="1" t="str">
        <f t="shared" ca="1" si="48"/>
        <v xml:space="preserve"> </v>
      </c>
      <c r="BT51" s="1" t="str">
        <f t="shared" ca="1" si="48"/>
        <v xml:space="preserve"> </v>
      </c>
      <c r="BU51" s="1" t="str">
        <f t="shared" ca="1" si="48"/>
        <v xml:space="preserve"> </v>
      </c>
      <c r="BV51" s="1" t="str">
        <f t="shared" ca="1" si="48"/>
        <v xml:space="preserve"> </v>
      </c>
      <c r="BW51" s="1" t="str">
        <f t="shared" ca="1" si="48"/>
        <v xml:space="preserve"> </v>
      </c>
      <c r="BX51" s="1" t="str">
        <f t="shared" ca="1" si="48"/>
        <v xml:space="preserve"> </v>
      </c>
      <c r="BY51" s="1" t="str">
        <f t="shared" ca="1" si="48"/>
        <v xml:space="preserve"> </v>
      </c>
      <c r="BZ51" s="1" t="str">
        <f t="shared" ca="1" si="48"/>
        <v xml:space="preserve"> </v>
      </c>
      <c r="CA51" s="1" t="str">
        <f t="shared" ca="1" si="48"/>
        <v xml:space="preserve"> </v>
      </c>
      <c r="CB51" s="1" t="str">
        <f t="shared" ca="1" si="48"/>
        <v xml:space="preserve"> </v>
      </c>
      <c r="CC51" s="1" t="str">
        <f t="shared" ca="1" si="48"/>
        <v xml:space="preserve"> </v>
      </c>
      <c r="CD51" s="1" t="str">
        <f t="shared" ca="1" si="48"/>
        <v xml:space="preserve"> </v>
      </c>
      <c r="CE51" s="1" t="str">
        <f t="shared" ca="1" si="48"/>
        <v xml:space="preserve"> </v>
      </c>
      <c r="CF51" s="1" t="str">
        <f t="shared" ca="1" si="48"/>
        <v xml:space="preserve"> </v>
      </c>
      <c r="CG51" s="1" t="str">
        <f t="shared" ca="1" si="48"/>
        <v xml:space="preserve"> </v>
      </c>
      <c r="CH51" s="1" t="str">
        <f t="shared" ca="1" si="48"/>
        <v xml:space="preserve"> </v>
      </c>
      <c r="CI51" s="1" t="str">
        <f t="shared" ca="1" si="48"/>
        <v xml:space="preserve"> </v>
      </c>
      <c r="CJ51" s="1" t="str">
        <f t="shared" ca="1" si="48"/>
        <v xml:space="preserve"> </v>
      </c>
      <c r="CK51" s="1" t="str">
        <f t="shared" ca="1" si="48"/>
        <v xml:space="preserve"> </v>
      </c>
      <c r="CL51" s="1" t="str">
        <f t="shared" ca="1" si="48"/>
        <v xml:space="preserve"> </v>
      </c>
      <c r="CM51" s="1" t="str">
        <f t="shared" ca="1" si="48"/>
        <v xml:space="preserve"> </v>
      </c>
      <c r="CN51" s="1" t="str">
        <f t="shared" ca="1" si="48"/>
        <v xml:space="preserve"> </v>
      </c>
      <c r="CO51" s="1" t="str">
        <f t="shared" ca="1" si="48"/>
        <v xml:space="preserve"> </v>
      </c>
      <c r="CP51" s="1" t="str">
        <f t="shared" ca="1" si="48"/>
        <v xml:space="preserve"> </v>
      </c>
      <c r="CQ51" s="1" t="str">
        <f t="shared" ca="1" si="48"/>
        <v xml:space="preserve"> </v>
      </c>
    </row>
    <row r="52" spans="2:95" ht="19.5" customHeight="1" x14ac:dyDescent="0.25">
      <c r="B52" t="str">
        <f t="shared" ca="1" si="14"/>
        <v xml:space="preserve"> </v>
      </c>
      <c r="C52" s="6" t="str">
        <f t="shared" ca="1" si="15"/>
        <v xml:space="preserve"> </v>
      </c>
      <c r="D52" t="str">
        <f t="shared" ca="1" si="8"/>
        <v xml:space="preserve"> </v>
      </c>
      <c r="E52" s="1" t="str">
        <f t="shared" ca="1" si="42"/>
        <v xml:space="preserve"> </v>
      </c>
      <c r="F52" s="1" t="str">
        <f t="shared" ca="1" si="29"/>
        <v xml:space="preserve"> </v>
      </c>
      <c r="G52" s="1" t="str">
        <f ca="1">IF(C52=" "," ",IF(C53=" ",$D$4-SUM($G$21:G51),($D$13-H52)))</f>
        <v xml:space="preserve"> </v>
      </c>
      <c r="H52" s="1" t="str">
        <f t="shared" ca="1" si="23"/>
        <v xml:space="preserve"> </v>
      </c>
      <c r="I52" s="1" t="str">
        <f t="shared" ca="1" si="10"/>
        <v xml:space="preserve"> </v>
      </c>
      <c r="Q52" s="1"/>
      <c r="U52" s="3" t="str">
        <f ca="1">IF(B51=$D$3,XIRR($F$20:F51,$C$20:C51)," ")</f>
        <v xml:space="preserve"> </v>
      </c>
      <c r="AG52" t="e">
        <f t="shared" ca="1" si="11"/>
        <v>#VALUE!</v>
      </c>
      <c r="BN52" s="47" t="e">
        <f ca="1">IRR(BN20:BN51)*12</f>
        <v>#VALUE!</v>
      </c>
      <c r="BO52" s="1" t="e">
        <f ca="1">F52+E52</f>
        <v>#VALUE!</v>
      </c>
      <c r="BP52" s="1" t="str">
        <f t="shared" ref="BP52:CQ52" ca="1" si="49">$F$52</f>
        <v xml:space="preserve"> </v>
      </c>
      <c r="BQ52" s="1" t="str">
        <f t="shared" ca="1" si="49"/>
        <v xml:space="preserve"> </v>
      </c>
      <c r="BR52" s="1" t="str">
        <f t="shared" ca="1" si="49"/>
        <v xml:space="preserve"> </v>
      </c>
      <c r="BS52" s="1" t="str">
        <f t="shared" ca="1" si="49"/>
        <v xml:space="preserve"> </v>
      </c>
      <c r="BT52" s="1" t="str">
        <f t="shared" ca="1" si="49"/>
        <v xml:space="preserve"> </v>
      </c>
      <c r="BU52" s="1" t="str">
        <f t="shared" ca="1" si="49"/>
        <v xml:space="preserve"> </v>
      </c>
      <c r="BV52" s="1" t="str">
        <f t="shared" ca="1" si="49"/>
        <v xml:space="preserve"> </v>
      </c>
      <c r="BW52" s="1" t="str">
        <f t="shared" ca="1" si="49"/>
        <v xml:space="preserve"> </v>
      </c>
      <c r="BX52" s="1" t="str">
        <f t="shared" ca="1" si="49"/>
        <v xml:space="preserve"> </v>
      </c>
      <c r="BY52" s="1" t="str">
        <f t="shared" ca="1" si="49"/>
        <v xml:space="preserve"> </v>
      </c>
      <c r="BZ52" s="1" t="str">
        <f t="shared" ca="1" si="49"/>
        <v xml:space="preserve"> </v>
      </c>
      <c r="CA52" s="1" t="str">
        <f t="shared" ca="1" si="49"/>
        <v xml:space="preserve"> </v>
      </c>
      <c r="CB52" s="1" t="str">
        <f t="shared" ca="1" si="49"/>
        <v xml:space="preserve"> </v>
      </c>
      <c r="CC52" s="1" t="str">
        <f t="shared" ca="1" si="49"/>
        <v xml:space="preserve"> </v>
      </c>
      <c r="CD52" s="1" t="str">
        <f t="shared" ca="1" si="49"/>
        <v xml:space="preserve"> </v>
      </c>
      <c r="CE52" s="1" t="str">
        <f t="shared" ca="1" si="49"/>
        <v xml:space="preserve"> </v>
      </c>
      <c r="CF52" s="1" t="str">
        <f t="shared" ca="1" si="49"/>
        <v xml:space="preserve"> </v>
      </c>
      <c r="CG52" s="1" t="str">
        <f t="shared" ca="1" si="49"/>
        <v xml:space="preserve"> </v>
      </c>
      <c r="CH52" s="1" t="str">
        <f t="shared" ca="1" si="49"/>
        <v xml:space="preserve"> </v>
      </c>
      <c r="CI52" s="1" t="str">
        <f t="shared" ca="1" si="49"/>
        <v xml:space="preserve"> </v>
      </c>
      <c r="CJ52" s="1" t="str">
        <f t="shared" ca="1" si="49"/>
        <v xml:space="preserve"> </v>
      </c>
      <c r="CK52" s="1" t="str">
        <f t="shared" ca="1" si="49"/>
        <v xml:space="preserve"> </v>
      </c>
      <c r="CL52" s="1" t="str">
        <f t="shared" ca="1" si="49"/>
        <v xml:space="preserve"> </v>
      </c>
      <c r="CM52" s="1" t="str">
        <f t="shared" ca="1" si="49"/>
        <v xml:space="preserve"> </v>
      </c>
      <c r="CN52" s="1" t="str">
        <f t="shared" ca="1" si="49"/>
        <v xml:space="preserve"> </v>
      </c>
      <c r="CO52" s="1" t="str">
        <f t="shared" ca="1" si="49"/>
        <v xml:space="preserve"> </v>
      </c>
      <c r="CP52" s="1" t="str">
        <f t="shared" ca="1" si="49"/>
        <v xml:space="preserve"> </v>
      </c>
      <c r="CQ52" s="1" t="str">
        <f t="shared" ca="1" si="49"/>
        <v xml:space="preserve"> </v>
      </c>
    </row>
    <row r="53" spans="2:95" ht="19.5" customHeight="1" x14ac:dyDescent="0.25">
      <c r="B53" t="str">
        <f t="shared" ca="1" si="14"/>
        <v xml:space="preserve"> </v>
      </c>
      <c r="C53" s="6" t="str">
        <f t="shared" ca="1" si="15"/>
        <v xml:space="preserve"> </v>
      </c>
      <c r="D53" t="str">
        <f t="shared" ca="1" si="8"/>
        <v xml:space="preserve"> </v>
      </c>
      <c r="E53" s="1" t="str">
        <f t="shared" ca="1" si="42"/>
        <v xml:space="preserve"> </v>
      </c>
      <c r="F53" s="1" t="str">
        <f t="shared" ca="1" si="29"/>
        <v xml:space="preserve"> </v>
      </c>
      <c r="G53" s="1" t="str">
        <f ca="1">IF(C53=" "," ",IF(C54=" ",$D$4-SUM($G$21:G52),($D$13-H53)))</f>
        <v xml:space="preserve"> </v>
      </c>
      <c r="H53" s="1" t="str">
        <f t="shared" ca="1" si="23"/>
        <v xml:space="preserve"> </v>
      </c>
      <c r="I53" s="1" t="str">
        <f t="shared" ref="I53:I84" ca="1" si="50">IF(C53=" "," ",IF($F$8="нет",$D$7*$D$4,($D$4*(1+$D$8))*$D$7))</f>
        <v xml:space="preserve"> </v>
      </c>
      <c r="Q53" s="1"/>
      <c r="U53" s="3" t="str">
        <f ca="1">IF(B52=$D$3,XIRR($F$20:F52,$C$20:C52)," ")</f>
        <v xml:space="preserve"> </v>
      </c>
      <c r="AG53" t="e">
        <f t="shared" ca="1" si="11"/>
        <v>#VALUE!</v>
      </c>
      <c r="BO53" s="47" t="e">
        <f ca="1">IRR(BO20:BO52)*12</f>
        <v>#VALUE!</v>
      </c>
      <c r="BP53" s="1" t="e">
        <f ca="1">F53+E53</f>
        <v>#VALUE!</v>
      </c>
      <c r="BQ53" s="1" t="str">
        <f t="shared" ref="BQ53:CQ53" ca="1" si="51">$F$53</f>
        <v xml:space="preserve"> </v>
      </c>
      <c r="BR53" s="1" t="str">
        <f t="shared" ca="1" si="51"/>
        <v xml:space="preserve"> </v>
      </c>
      <c r="BS53" s="1" t="str">
        <f t="shared" ca="1" si="51"/>
        <v xml:space="preserve"> </v>
      </c>
      <c r="BT53" s="1" t="str">
        <f t="shared" ca="1" si="51"/>
        <v xml:space="preserve"> </v>
      </c>
      <c r="BU53" s="1" t="str">
        <f t="shared" ca="1" si="51"/>
        <v xml:space="preserve"> </v>
      </c>
      <c r="BV53" s="1" t="str">
        <f t="shared" ca="1" si="51"/>
        <v xml:space="preserve"> </v>
      </c>
      <c r="BW53" s="1" t="str">
        <f t="shared" ca="1" si="51"/>
        <v xml:space="preserve"> </v>
      </c>
      <c r="BX53" s="1" t="str">
        <f t="shared" ca="1" si="51"/>
        <v xml:space="preserve"> </v>
      </c>
      <c r="BY53" s="1" t="str">
        <f t="shared" ca="1" si="51"/>
        <v xml:space="preserve"> </v>
      </c>
      <c r="BZ53" s="1" t="str">
        <f t="shared" ca="1" si="51"/>
        <v xml:space="preserve"> </v>
      </c>
      <c r="CA53" s="1" t="str">
        <f t="shared" ca="1" si="51"/>
        <v xml:space="preserve"> </v>
      </c>
      <c r="CB53" s="1" t="str">
        <f t="shared" ca="1" si="51"/>
        <v xml:space="preserve"> </v>
      </c>
      <c r="CC53" s="1" t="str">
        <f t="shared" ca="1" si="51"/>
        <v xml:space="preserve"> </v>
      </c>
      <c r="CD53" s="1" t="str">
        <f t="shared" ca="1" si="51"/>
        <v xml:space="preserve"> </v>
      </c>
      <c r="CE53" s="1" t="str">
        <f t="shared" ca="1" si="51"/>
        <v xml:space="preserve"> </v>
      </c>
      <c r="CF53" s="1" t="str">
        <f t="shared" ca="1" si="51"/>
        <v xml:space="preserve"> </v>
      </c>
      <c r="CG53" s="1" t="str">
        <f t="shared" ca="1" si="51"/>
        <v xml:space="preserve"> </v>
      </c>
      <c r="CH53" s="1" t="str">
        <f t="shared" ca="1" si="51"/>
        <v xml:space="preserve"> </v>
      </c>
      <c r="CI53" s="1" t="str">
        <f t="shared" ca="1" si="51"/>
        <v xml:space="preserve"> </v>
      </c>
      <c r="CJ53" s="1" t="str">
        <f t="shared" ca="1" si="51"/>
        <v xml:space="preserve"> </v>
      </c>
      <c r="CK53" s="1" t="str">
        <f t="shared" ca="1" si="51"/>
        <v xml:space="preserve"> </v>
      </c>
      <c r="CL53" s="1" t="str">
        <f t="shared" ca="1" si="51"/>
        <v xml:space="preserve"> </v>
      </c>
      <c r="CM53" s="1" t="str">
        <f t="shared" ca="1" si="51"/>
        <v xml:space="preserve"> </v>
      </c>
      <c r="CN53" s="1" t="str">
        <f t="shared" ca="1" si="51"/>
        <v xml:space="preserve"> </v>
      </c>
      <c r="CO53" s="1" t="str">
        <f t="shared" ca="1" si="51"/>
        <v xml:space="preserve"> </v>
      </c>
      <c r="CP53" s="1" t="str">
        <f t="shared" ca="1" si="51"/>
        <v xml:space="preserve"> </v>
      </c>
      <c r="CQ53" s="1" t="str">
        <f t="shared" ca="1" si="51"/>
        <v xml:space="preserve"> </v>
      </c>
    </row>
    <row r="54" spans="2:95" ht="19.5" customHeight="1" x14ac:dyDescent="0.25">
      <c r="B54" t="str">
        <f t="shared" ca="1" si="14"/>
        <v xml:space="preserve"> </v>
      </c>
      <c r="C54" s="6" t="str">
        <f t="shared" ca="1" si="15"/>
        <v xml:space="preserve"> </v>
      </c>
      <c r="D54" t="str">
        <f t="shared" ca="1" si="8"/>
        <v xml:space="preserve"> </v>
      </c>
      <c r="E54" s="1" t="str">
        <f t="shared" ca="1" si="42"/>
        <v xml:space="preserve"> </v>
      </c>
      <c r="F54" s="1" t="str">
        <f t="shared" ca="1" si="29"/>
        <v xml:space="preserve"> </v>
      </c>
      <c r="G54" s="1" t="str">
        <f ca="1">IF(C54=" "," ",IF(C55=" ",$D$4-SUM($G$21:G53),($D$13-H54)))</f>
        <v xml:space="preserve"> </v>
      </c>
      <c r="H54" s="1" t="str">
        <f t="shared" ca="1" si="23"/>
        <v xml:space="preserve"> </v>
      </c>
      <c r="I54" s="1" t="str">
        <f t="shared" ca="1" si="50"/>
        <v xml:space="preserve"> </v>
      </c>
      <c r="Q54" s="1"/>
      <c r="U54" s="3" t="str">
        <f ca="1">IF(B53=$D$3,XIRR($F$20:F53,$C$20:C53)," ")</f>
        <v xml:space="preserve"> </v>
      </c>
      <c r="AG54" t="e">
        <f t="shared" ca="1" si="11"/>
        <v>#VALUE!</v>
      </c>
      <c r="BP54" s="47" t="e">
        <f ca="1">IRR(BP20:BP53)*12</f>
        <v>#VALUE!</v>
      </c>
      <c r="BQ54" s="1" t="e">
        <f ca="1">F54+E54</f>
        <v>#VALUE!</v>
      </c>
      <c r="BR54" s="1" t="str">
        <f t="shared" ref="BR54:CQ54" ca="1" si="52">$F$54</f>
        <v xml:space="preserve"> </v>
      </c>
      <c r="BS54" s="1" t="str">
        <f t="shared" ca="1" si="52"/>
        <v xml:space="preserve"> </v>
      </c>
      <c r="BT54" s="1" t="str">
        <f t="shared" ca="1" si="52"/>
        <v xml:space="preserve"> </v>
      </c>
      <c r="BU54" s="1" t="str">
        <f t="shared" ca="1" si="52"/>
        <v xml:space="preserve"> </v>
      </c>
      <c r="BV54" s="1" t="str">
        <f t="shared" ca="1" si="52"/>
        <v xml:space="preserve"> </v>
      </c>
      <c r="BW54" s="1" t="str">
        <f t="shared" ca="1" si="52"/>
        <v xml:space="preserve"> </v>
      </c>
      <c r="BX54" s="1" t="str">
        <f t="shared" ca="1" si="52"/>
        <v xml:space="preserve"> </v>
      </c>
      <c r="BY54" s="1" t="str">
        <f t="shared" ca="1" si="52"/>
        <v xml:space="preserve"> </v>
      </c>
      <c r="BZ54" s="1" t="str">
        <f t="shared" ca="1" si="52"/>
        <v xml:space="preserve"> </v>
      </c>
      <c r="CA54" s="1" t="str">
        <f t="shared" ca="1" si="52"/>
        <v xml:space="preserve"> </v>
      </c>
      <c r="CB54" s="1" t="str">
        <f t="shared" ca="1" si="52"/>
        <v xml:space="preserve"> </v>
      </c>
      <c r="CC54" s="1" t="str">
        <f t="shared" ca="1" si="52"/>
        <v xml:space="preserve"> </v>
      </c>
      <c r="CD54" s="1" t="str">
        <f t="shared" ca="1" si="52"/>
        <v xml:space="preserve"> </v>
      </c>
      <c r="CE54" s="1" t="str">
        <f t="shared" ca="1" si="52"/>
        <v xml:space="preserve"> </v>
      </c>
      <c r="CF54" s="1" t="str">
        <f t="shared" ca="1" si="52"/>
        <v xml:space="preserve"> </v>
      </c>
      <c r="CG54" s="1" t="str">
        <f t="shared" ca="1" si="52"/>
        <v xml:space="preserve"> </v>
      </c>
      <c r="CH54" s="1" t="str">
        <f t="shared" ca="1" si="52"/>
        <v xml:space="preserve"> </v>
      </c>
      <c r="CI54" s="1" t="str">
        <f t="shared" ca="1" si="52"/>
        <v xml:space="preserve"> </v>
      </c>
      <c r="CJ54" s="1" t="str">
        <f t="shared" ca="1" si="52"/>
        <v xml:space="preserve"> </v>
      </c>
      <c r="CK54" s="1" t="str">
        <f t="shared" ca="1" si="52"/>
        <v xml:space="preserve"> </v>
      </c>
      <c r="CL54" s="1" t="str">
        <f t="shared" ca="1" si="52"/>
        <v xml:space="preserve"> </v>
      </c>
      <c r="CM54" s="1" t="str">
        <f t="shared" ca="1" si="52"/>
        <v xml:space="preserve"> </v>
      </c>
      <c r="CN54" s="1" t="str">
        <f t="shared" ca="1" si="52"/>
        <v xml:space="preserve"> </v>
      </c>
      <c r="CO54" s="1" t="str">
        <f t="shared" ca="1" si="52"/>
        <v xml:space="preserve"> </v>
      </c>
      <c r="CP54" s="1" t="str">
        <f t="shared" ca="1" si="52"/>
        <v xml:space="preserve"> </v>
      </c>
      <c r="CQ54" s="1" t="str">
        <f t="shared" ca="1" si="52"/>
        <v xml:space="preserve"> </v>
      </c>
    </row>
    <row r="55" spans="2:95" ht="19.5" customHeight="1" x14ac:dyDescent="0.25">
      <c r="B55" t="str">
        <f t="shared" ca="1" si="14"/>
        <v xml:space="preserve"> </v>
      </c>
      <c r="C55" s="6" t="str">
        <f t="shared" ca="1" si="15"/>
        <v xml:space="preserve"> </v>
      </c>
      <c r="D55" t="str">
        <f t="shared" ca="1" si="8"/>
        <v xml:space="preserve"> </v>
      </c>
      <c r="E55" s="1" t="str">
        <f t="shared" ca="1" si="42"/>
        <v xml:space="preserve"> </v>
      </c>
      <c r="F55" s="1" t="str">
        <f t="shared" ca="1" si="29"/>
        <v xml:space="preserve"> </v>
      </c>
      <c r="G55" s="1" t="str">
        <f ca="1">IF(C55=" "," ",IF(C56=" ",$D$4-SUM($G$21:G54),($D$13-H55)))</f>
        <v xml:space="preserve"> </v>
      </c>
      <c r="H55" s="1" t="str">
        <f t="shared" ca="1" si="23"/>
        <v xml:space="preserve"> </v>
      </c>
      <c r="I55" s="1" t="str">
        <f t="shared" ca="1" si="50"/>
        <v xml:space="preserve"> </v>
      </c>
      <c r="Q55" s="1"/>
      <c r="U55" s="3" t="str">
        <f ca="1">IF(B54=$D$3,XIRR($F$20:F54,$C$20:C54)," ")</f>
        <v xml:space="preserve"> </v>
      </c>
      <c r="AG55" t="e">
        <f t="shared" ca="1" si="11"/>
        <v>#VALUE!</v>
      </c>
      <c r="BQ55" s="47" t="e">
        <f ca="1">IRR(BQ20:BQ54)*12</f>
        <v>#VALUE!</v>
      </c>
      <c r="BR55" s="1" t="e">
        <f ca="1">F55+E55</f>
        <v>#VALUE!</v>
      </c>
      <c r="BS55" s="1" t="str">
        <f t="shared" ref="BS55:CQ55" ca="1" si="53">$F$55</f>
        <v xml:space="preserve"> </v>
      </c>
      <c r="BT55" s="1" t="str">
        <f t="shared" ca="1" si="53"/>
        <v xml:space="preserve"> </v>
      </c>
      <c r="BU55" s="1" t="str">
        <f t="shared" ca="1" si="53"/>
        <v xml:space="preserve"> </v>
      </c>
      <c r="BV55" s="1" t="str">
        <f t="shared" ca="1" si="53"/>
        <v xml:space="preserve"> </v>
      </c>
      <c r="BW55" s="1" t="str">
        <f t="shared" ca="1" si="53"/>
        <v xml:space="preserve"> </v>
      </c>
      <c r="BX55" s="1" t="str">
        <f t="shared" ca="1" si="53"/>
        <v xml:space="preserve"> </v>
      </c>
      <c r="BY55" s="1" t="str">
        <f t="shared" ca="1" si="53"/>
        <v xml:space="preserve"> </v>
      </c>
      <c r="BZ55" s="1" t="str">
        <f t="shared" ca="1" si="53"/>
        <v xml:space="preserve"> </v>
      </c>
      <c r="CA55" s="1" t="str">
        <f t="shared" ca="1" si="53"/>
        <v xml:space="preserve"> </v>
      </c>
      <c r="CB55" s="1" t="str">
        <f t="shared" ca="1" si="53"/>
        <v xml:space="preserve"> </v>
      </c>
      <c r="CC55" s="1" t="str">
        <f t="shared" ca="1" si="53"/>
        <v xml:space="preserve"> </v>
      </c>
      <c r="CD55" s="1" t="str">
        <f t="shared" ca="1" si="53"/>
        <v xml:space="preserve"> </v>
      </c>
      <c r="CE55" s="1" t="str">
        <f t="shared" ca="1" si="53"/>
        <v xml:space="preserve"> </v>
      </c>
      <c r="CF55" s="1" t="str">
        <f t="shared" ca="1" si="53"/>
        <v xml:space="preserve"> </v>
      </c>
      <c r="CG55" s="1" t="str">
        <f t="shared" ca="1" si="53"/>
        <v xml:space="preserve"> </v>
      </c>
      <c r="CH55" s="1" t="str">
        <f t="shared" ca="1" si="53"/>
        <v xml:space="preserve"> </v>
      </c>
      <c r="CI55" s="1" t="str">
        <f t="shared" ca="1" si="53"/>
        <v xml:space="preserve"> </v>
      </c>
      <c r="CJ55" s="1" t="str">
        <f t="shared" ca="1" si="53"/>
        <v xml:space="preserve"> </v>
      </c>
      <c r="CK55" s="1" t="str">
        <f t="shared" ca="1" si="53"/>
        <v xml:space="preserve"> </v>
      </c>
      <c r="CL55" s="1" t="str">
        <f t="shared" ca="1" si="53"/>
        <v xml:space="preserve"> </v>
      </c>
      <c r="CM55" s="1" t="str">
        <f t="shared" ca="1" si="53"/>
        <v xml:space="preserve"> </v>
      </c>
      <c r="CN55" s="1" t="str">
        <f t="shared" ca="1" si="53"/>
        <v xml:space="preserve"> </v>
      </c>
      <c r="CO55" s="1" t="str">
        <f t="shared" ca="1" si="53"/>
        <v xml:space="preserve"> </v>
      </c>
      <c r="CP55" s="1" t="str">
        <f t="shared" ca="1" si="53"/>
        <v xml:space="preserve"> </v>
      </c>
      <c r="CQ55" s="1" t="str">
        <f t="shared" ca="1" si="53"/>
        <v xml:space="preserve"> </v>
      </c>
    </row>
    <row r="56" spans="2:95" ht="19.5" customHeight="1" x14ac:dyDescent="0.25">
      <c r="B56" t="str">
        <f t="shared" ca="1" si="14"/>
        <v xml:space="preserve"> </v>
      </c>
      <c r="C56" s="6" t="str">
        <f t="shared" ca="1" si="15"/>
        <v xml:space="preserve"> </v>
      </c>
      <c r="D56" t="str">
        <f t="shared" ca="1" si="8"/>
        <v xml:space="preserve"> </v>
      </c>
      <c r="E56" s="1" t="str">
        <f t="shared" ca="1" si="42"/>
        <v xml:space="preserve"> </v>
      </c>
      <c r="F56" s="1" t="str">
        <f t="shared" ca="1" si="29"/>
        <v xml:space="preserve"> </v>
      </c>
      <c r="G56" s="1" t="str">
        <f ca="1">IF(C56=" "," ",IF(C57=" ",$D$4-SUM($G$21:G55),($D$13-H56)))</f>
        <v xml:space="preserve"> </v>
      </c>
      <c r="H56" s="1" t="str">
        <f t="shared" ca="1" si="23"/>
        <v xml:space="preserve"> </v>
      </c>
      <c r="I56" s="1" t="str">
        <f t="shared" ca="1" si="50"/>
        <v xml:space="preserve"> </v>
      </c>
      <c r="Q56" s="1" t="str">
        <f ca="1">IF($D$3=B56,0,IF(C56=" "," ",IF(розрахунки!$G$2=розрахунки!$AE$9,$D$10*$D$9,IF(розрахунки!$G$2=розрахунки!$AE$7,0,$D$10*$D$9*0.85))))</f>
        <v xml:space="preserve"> </v>
      </c>
      <c r="U56" s="3" t="str">
        <f ca="1">IF(B55=$D$3,XIRR($F$20:F55,$C$20:C55)," ")</f>
        <v xml:space="preserve"> </v>
      </c>
      <c r="AG56" t="e">
        <f t="shared" ca="1" si="11"/>
        <v>#VALUE!</v>
      </c>
      <c r="BR56" s="47" t="e">
        <f ca="1">IRR(BR20:BR55)*12</f>
        <v>#VALUE!</v>
      </c>
      <c r="BS56" s="1" t="e">
        <f ca="1">F56+E56</f>
        <v>#VALUE!</v>
      </c>
      <c r="BT56" s="1" t="str">
        <f t="shared" ref="BT56:CQ56" ca="1" si="54">$F$56</f>
        <v xml:space="preserve"> </v>
      </c>
      <c r="BU56" s="1" t="str">
        <f t="shared" ca="1" si="54"/>
        <v xml:space="preserve"> </v>
      </c>
      <c r="BV56" s="1" t="str">
        <f t="shared" ca="1" si="54"/>
        <v xml:space="preserve"> </v>
      </c>
      <c r="BW56" s="1" t="str">
        <f t="shared" ca="1" si="54"/>
        <v xml:space="preserve"> </v>
      </c>
      <c r="BX56" s="1" t="str">
        <f t="shared" ca="1" si="54"/>
        <v xml:space="preserve"> </v>
      </c>
      <c r="BY56" s="1" t="str">
        <f t="shared" ca="1" si="54"/>
        <v xml:space="preserve"> </v>
      </c>
      <c r="BZ56" s="1" t="str">
        <f t="shared" ca="1" si="54"/>
        <v xml:space="preserve"> </v>
      </c>
      <c r="CA56" s="1" t="str">
        <f t="shared" ca="1" si="54"/>
        <v xml:space="preserve"> </v>
      </c>
      <c r="CB56" s="1" t="str">
        <f t="shared" ca="1" si="54"/>
        <v xml:space="preserve"> </v>
      </c>
      <c r="CC56" s="1" t="str">
        <f t="shared" ca="1" si="54"/>
        <v xml:space="preserve"> </v>
      </c>
      <c r="CD56" s="1" t="str">
        <f t="shared" ca="1" si="54"/>
        <v xml:space="preserve"> </v>
      </c>
      <c r="CE56" s="1" t="str">
        <f t="shared" ca="1" si="54"/>
        <v xml:space="preserve"> </v>
      </c>
      <c r="CF56" s="1" t="str">
        <f t="shared" ca="1" si="54"/>
        <v xml:space="preserve"> </v>
      </c>
      <c r="CG56" s="1" t="str">
        <f t="shared" ca="1" si="54"/>
        <v xml:space="preserve"> </v>
      </c>
      <c r="CH56" s="1" t="str">
        <f t="shared" ca="1" si="54"/>
        <v xml:space="preserve"> </v>
      </c>
      <c r="CI56" s="1" t="str">
        <f t="shared" ca="1" si="54"/>
        <v xml:space="preserve"> </v>
      </c>
      <c r="CJ56" s="1" t="str">
        <f t="shared" ca="1" si="54"/>
        <v xml:space="preserve"> </v>
      </c>
      <c r="CK56" s="1" t="str">
        <f t="shared" ca="1" si="54"/>
        <v xml:space="preserve"> </v>
      </c>
      <c r="CL56" s="1" t="str">
        <f t="shared" ca="1" si="54"/>
        <v xml:space="preserve"> </v>
      </c>
      <c r="CM56" s="1" t="str">
        <f t="shared" ca="1" si="54"/>
        <v xml:space="preserve"> </v>
      </c>
      <c r="CN56" s="1" t="str">
        <f t="shared" ca="1" si="54"/>
        <v xml:space="preserve"> </v>
      </c>
      <c r="CO56" s="1" t="str">
        <f t="shared" ca="1" si="54"/>
        <v xml:space="preserve"> </v>
      </c>
      <c r="CP56" s="1" t="str">
        <f t="shared" ca="1" si="54"/>
        <v xml:space="preserve"> </v>
      </c>
      <c r="CQ56" s="1" t="str">
        <f t="shared" ca="1" si="54"/>
        <v xml:space="preserve"> </v>
      </c>
    </row>
    <row r="57" spans="2:95" ht="19.5" customHeight="1" x14ac:dyDescent="0.25">
      <c r="B57" t="str">
        <f ca="1">IF(C57 =" "," ",B56+1)</f>
        <v xml:space="preserve"> </v>
      </c>
      <c r="C57" s="6" t="str">
        <f t="shared" ca="1" si="15"/>
        <v xml:space="preserve"> </v>
      </c>
      <c r="D57" t="str">
        <f ca="1">IF(C57=" "," ",(C57-C56))</f>
        <v xml:space="preserve"> </v>
      </c>
      <c r="E57" s="1" t="str">
        <f t="shared" ca="1" si="42"/>
        <v xml:space="preserve"> </v>
      </c>
      <c r="F57" s="1" t="str">
        <f t="shared" ca="1" si="29"/>
        <v xml:space="preserve"> </v>
      </c>
      <c r="G57" s="1" t="str">
        <f ca="1">IF(C57=" "," ",IF(C58=" ",$D$4-SUM($G$21:G56),($D$13-H57)))</f>
        <v xml:space="preserve"> </v>
      </c>
      <c r="H57" s="1" t="str">
        <f t="shared" ca="1" si="23"/>
        <v xml:space="preserve"> </v>
      </c>
      <c r="I57" s="1" t="str">
        <f t="shared" ca="1" si="50"/>
        <v xml:space="preserve"> </v>
      </c>
      <c r="Q57" s="1"/>
      <c r="U57" s="3" t="str">
        <f ca="1">IF(B56=$D$3,XIRR($F$20:F56,$C$20:C56)," ")</f>
        <v xml:space="preserve"> </v>
      </c>
      <c r="AG57" t="e">
        <f t="shared" ca="1" si="11"/>
        <v>#VALUE!</v>
      </c>
      <c r="BS57" s="47" t="e">
        <f ca="1">IRR(BS20:BS56)*12</f>
        <v>#VALUE!</v>
      </c>
      <c r="BT57" s="1" t="e">
        <f ca="1">F57+E57</f>
        <v>#VALUE!</v>
      </c>
      <c r="BU57" s="1" t="str">
        <f t="shared" ref="BU57:CQ57" ca="1" si="55">$F$57</f>
        <v xml:space="preserve"> </v>
      </c>
      <c r="BV57" s="1" t="str">
        <f t="shared" ca="1" si="55"/>
        <v xml:space="preserve"> </v>
      </c>
      <c r="BW57" s="1" t="str">
        <f t="shared" ca="1" si="55"/>
        <v xml:space="preserve"> </v>
      </c>
      <c r="BX57" s="1" t="str">
        <f t="shared" ca="1" si="55"/>
        <v xml:space="preserve"> </v>
      </c>
      <c r="BY57" s="1" t="str">
        <f t="shared" ca="1" si="55"/>
        <v xml:space="preserve"> </v>
      </c>
      <c r="BZ57" s="1" t="str">
        <f t="shared" ca="1" si="55"/>
        <v xml:space="preserve"> </v>
      </c>
      <c r="CA57" s="1" t="str">
        <f t="shared" ca="1" si="55"/>
        <v xml:space="preserve"> </v>
      </c>
      <c r="CB57" s="1" t="str">
        <f t="shared" ca="1" si="55"/>
        <v xml:space="preserve"> </v>
      </c>
      <c r="CC57" s="1" t="str">
        <f t="shared" ca="1" si="55"/>
        <v xml:space="preserve"> </v>
      </c>
      <c r="CD57" s="1" t="str">
        <f t="shared" ca="1" si="55"/>
        <v xml:space="preserve"> </v>
      </c>
      <c r="CE57" s="1" t="str">
        <f t="shared" ca="1" si="55"/>
        <v xml:space="preserve"> </v>
      </c>
      <c r="CF57" s="1" t="str">
        <f t="shared" ca="1" si="55"/>
        <v xml:space="preserve"> </v>
      </c>
      <c r="CG57" s="1" t="str">
        <f t="shared" ca="1" si="55"/>
        <v xml:space="preserve"> </v>
      </c>
      <c r="CH57" s="1" t="str">
        <f t="shared" ca="1" si="55"/>
        <v xml:space="preserve"> </v>
      </c>
      <c r="CI57" s="1" t="str">
        <f t="shared" ca="1" si="55"/>
        <v xml:space="preserve"> </v>
      </c>
      <c r="CJ57" s="1" t="str">
        <f t="shared" ca="1" si="55"/>
        <v xml:space="preserve"> </v>
      </c>
      <c r="CK57" s="1" t="str">
        <f t="shared" ca="1" si="55"/>
        <v xml:space="preserve"> </v>
      </c>
      <c r="CL57" s="1" t="str">
        <f t="shared" ca="1" si="55"/>
        <v xml:space="preserve"> </v>
      </c>
      <c r="CM57" s="1" t="str">
        <f t="shared" ca="1" si="55"/>
        <v xml:space="preserve"> </v>
      </c>
      <c r="CN57" s="1" t="str">
        <f t="shared" ca="1" si="55"/>
        <v xml:space="preserve"> </v>
      </c>
      <c r="CO57" s="1" t="str">
        <f t="shared" ca="1" si="55"/>
        <v xml:space="preserve"> </v>
      </c>
      <c r="CP57" s="1" t="str">
        <f t="shared" ca="1" si="55"/>
        <v xml:space="preserve"> </v>
      </c>
      <c r="CQ57" s="1" t="str">
        <f t="shared" ca="1" si="55"/>
        <v xml:space="preserve"> </v>
      </c>
    </row>
    <row r="58" spans="2:95" ht="19.5" customHeight="1" x14ac:dyDescent="0.25">
      <c r="B58" t="str">
        <f t="shared" ref="B58:B89" ca="1" si="56">IF(C58 =" "," ",B57+1)</f>
        <v xml:space="preserve"> </v>
      </c>
      <c r="C58" s="6" t="str">
        <f t="shared" ca="1" si="15"/>
        <v xml:space="preserve"> </v>
      </c>
      <c r="D58" t="str">
        <f t="shared" ref="D58:D89" ca="1" si="57">IF(C58=" "," ",(C58-C57))</f>
        <v xml:space="preserve"> </v>
      </c>
      <c r="E58" s="1" t="str">
        <f t="shared" ca="1" si="42"/>
        <v xml:space="preserve"> </v>
      </c>
      <c r="F58" s="1" t="str">
        <f t="shared" ca="1" si="29"/>
        <v xml:space="preserve"> </v>
      </c>
      <c r="G58" s="1" t="str">
        <f ca="1">IF(C58=" "," ",IF(C59=" ",$D$4-SUM($G$21:G57),($D$13-H58)))</f>
        <v xml:space="preserve"> </v>
      </c>
      <c r="H58" s="1" t="str">
        <f t="shared" ca="1" si="23"/>
        <v xml:space="preserve"> </v>
      </c>
      <c r="I58" s="1" t="str">
        <f t="shared" ca="1" si="50"/>
        <v xml:space="preserve"> </v>
      </c>
      <c r="Q58" s="1"/>
      <c r="U58" s="3" t="str">
        <f ca="1">IF(B57=$D$3,XIRR($F$20:F57,$C$20:C57)," ")</f>
        <v xml:space="preserve"> </v>
      </c>
      <c r="AG58" t="e">
        <f t="shared" ca="1" si="11"/>
        <v>#VALUE!</v>
      </c>
      <c r="BT58" s="47" t="e">
        <f ca="1">IRR(BT20:BT57)*12</f>
        <v>#VALUE!</v>
      </c>
      <c r="BU58" s="1" t="e">
        <f ca="1">F58+E58</f>
        <v>#VALUE!</v>
      </c>
      <c r="BV58" s="1" t="str">
        <f t="shared" ref="BV58:CQ58" ca="1" si="58">$F$58</f>
        <v xml:space="preserve"> </v>
      </c>
      <c r="BW58" s="1" t="str">
        <f t="shared" ca="1" si="58"/>
        <v xml:space="preserve"> </v>
      </c>
      <c r="BX58" s="1" t="str">
        <f t="shared" ca="1" si="58"/>
        <v xml:space="preserve"> </v>
      </c>
      <c r="BY58" s="1" t="str">
        <f t="shared" ca="1" si="58"/>
        <v xml:space="preserve"> </v>
      </c>
      <c r="BZ58" s="1" t="str">
        <f t="shared" ca="1" si="58"/>
        <v xml:space="preserve"> </v>
      </c>
      <c r="CA58" s="1" t="str">
        <f t="shared" ca="1" si="58"/>
        <v xml:space="preserve"> </v>
      </c>
      <c r="CB58" s="1" t="str">
        <f t="shared" ca="1" si="58"/>
        <v xml:space="preserve"> </v>
      </c>
      <c r="CC58" s="1" t="str">
        <f t="shared" ca="1" si="58"/>
        <v xml:space="preserve"> </v>
      </c>
      <c r="CD58" s="1" t="str">
        <f t="shared" ca="1" si="58"/>
        <v xml:space="preserve"> </v>
      </c>
      <c r="CE58" s="1" t="str">
        <f t="shared" ca="1" si="58"/>
        <v xml:space="preserve"> </v>
      </c>
      <c r="CF58" s="1" t="str">
        <f t="shared" ca="1" si="58"/>
        <v xml:space="preserve"> </v>
      </c>
      <c r="CG58" s="1" t="str">
        <f t="shared" ca="1" si="58"/>
        <v xml:space="preserve"> </v>
      </c>
      <c r="CH58" s="1" t="str">
        <f t="shared" ca="1" si="58"/>
        <v xml:space="preserve"> </v>
      </c>
      <c r="CI58" s="1" t="str">
        <f t="shared" ca="1" si="58"/>
        <v xml:space="preserve"> </v>
      </c>
      <c r="CJ58" s="1" t="str">
        <f t="shared" ca="1" si="58"/>
        <v xml:space="preserve"> </v>
      </c>
      <c r="CK58" s="1" t="str">
        <f t="shared" ca="1" si="58"/>
        <v xml:space="preserve"> </v>
      </c>
      <c r="CL58" s="1" t="str">
        <f t="shared" ca="1" si="58"/>
        <v xml:space="preserve"> </v>
      </c>
      <c r="CM58" s="1" t="str">
        <f t="shared" ca="1" si="58"/>
        <v xml:space="preserve"> </v>
      </c>
      <c r="CN58" s="1" t="str">
        <f t="shared" ca="1" si="58"/>
        <v xml:space="preserve"> </v>
      </c>
      <c r="CO58" s="1" t="str">
        <f t="shared" ca="1" si="58"/>
        <v xml:space="preserve"> </v>
      </c>
      <c r="CP58" s="1" t="str">
        <f t="shared" ca="1" si="58"/>
        <v xml:space="preserve"> </v>
      </c>
      <c r="CQ58" s="1" t="str">
        <f t="shared" ca="1" si="58"/>
        <v xml:space="preserve"> </v>
      </c>
    </row>
    <row r="59" spans="2:95" ht="19.5" customHeight="1" x14ac:dyDescent="0.25">
      <c r="B59" t="str">
        <f t="shared" ca="1" si="56"/>
        <v xml:space="preserve"> </v>
      </c>
      <c r="C59" s="6" t="str">
        <f t="shared" ca="1" si="15"/>
        <v xml:space="preserve"> </v>
      </c>
      <c r="D59" t="str">
        <f t="shared" ca="1" si="57"/>
        <v xml:space="preserve"> </v>
      </c>
      <c r="E59" s="1" t="str">
        <f t="shared" ca="1" si="42"/>
        <v xml:space="preserve"> </v>
      </c>
      <c r="F59" s="1" t="str">
        <f t="shared" ca="1" si="29"/>
        <v xml:space="preserve"> </v>
      </c>
      <c r="G59" s="1" t="str">
        <f ca="1">IF(C59=" "," ",IF(C60=" ",$D$4-SUM($G$21:G58),($D$13-H59)))</f>
        <v xml:space="preserve"> </v>
      </c>
      <c r="H59" s="1" t="str">
        <f t="shared" ca="1" si="23"/>
        <v xml:space="preserve"> </v>
      </c>
      <c r="I59" s="1" t="str">
        <f t="shared" ca="1" si="50"/>
        <v xml:space="preserve"> </v>
      </c>
      <c r="Q59" s="1"/>
      <c r="U59" s="3" t="str">
        <f ca="1">IF(B58=$D$3,XIRR($F$20:F58,$C$20:C58)," ")</f>
        <v xml:space="preserve"> </v>
      </c>
      <c r="AG59" t="e">
        <f t="shared" ca="1" si="11"/>
        <v>#VALUE!</v>
      </c>
      <c r="BU59" s="47" t="e">
        <f ca="1">IRR(BU20:BU58)*12</f>
        <v>#VALUE!</v>
      </c>
      <c r="BV59" s="1" t="e">
        <f ca="1">F59+E59</f>
        <v>#VALUE!</v>
      </c>
      <c r="BW59" s="1" t="str">
        <f t="shared" ref="BW59:CQ59" ca="1" si="59">$F$59</f>
        <v xml:space="preserve"> </v>
      </c>
      <c r="BX59" s="1" t="str">
        <f t="shared" ca="1" si="59"/>
        <v xml:space="preserve"> </v>
      </c>
      <c r="BY59" s="1" t="str">
        <f t="shared" ca="1" si="59"/>
        <v xml:space="preserve"> </v>
      </c>
      <c r="BZ59" s="1" t="str">
        <f t="shared" ca="1" si="59"/>
        <v xml:space="preserve"> </v>
      </c>
      <c r="CA59" s="1" t="str">
        <f t="shared" ca="1" si="59"/>
        <v xml:space="preserve"> </v>
      </c>
      <c r="CB59" s="1" t="str">
        <f t="shared" ca="1" si="59"/>
        <v xml:space="preserve"> </v>
      </c>
      <c r="CC59" s="1" t="str">
        <f t="shared" ca="1" si="59"/>
        <v xml:space="preserve"> </v>
      </c>
      <c r="CD59" s="1" t="str">
        <f t="shared" ca="1" si="59"/>
        <v xml:space="preserve"> </v>
      </c>
      <c r="CE59" s="1" t="str">
        <f t="shared" ca="1" si="59"/>
        <v xml:space="preserve"> </v>
      </c>
      <c r="CF59" s="1" t="str">
        <f t="shared" ca="1" si="59"/>
        <v xml:space="preserve"> </v>
      </c>
      <c r="CG59" s="1" t="str">
        <f t="shared" ca="1" si="59"/>
        <v xml:space="preserve"> </v>
      </c>
      <c r="CH59" s="1" t="str">
        <f t="shared" ca="1" si="59"/>
        <v xml:space="preserve"> </v>
      </c>
      <c r="CI59" s="1" t="str">
        <f t="shared" ca="1" si="59"/>
        <v xml:space="preserve"> </v>
      </c>
      <c r="CJ59" s="1" t="str">
        <f t="shared" ca="1" si="59"/>
        <v xml:space="preserve"> </v>
      </c>
      <c r="CK59" s="1" t="str">
        <f t="shared" ca="1" si="59"/>
        <v xml:space="preserve"> </v>
      </c>
      <c r="CL59" s="1" t="str">
        <f t="shared" ca="1" si="59"/>
        <v xml:space="preserve"> </v>
      </c>
      <c r="CM59" s="1" t="str">
        <f t="shared" ca="1" si="59"/>
        <v xml:space="preserve"> </v>
      </c>
      <c r="CN59" s="1" t="str">
        <f t="shared" ca="1" si="59"/>
        <v xml:space="preserve"> </v>
      </c>
      <c r="CO59" s="1" t="str">
        <f t="shared" ca="1" si="59"/>
        <v xml:space="preserve"> </v>
      </c>
      <c r="CP59" s="1" t="str">
        <f t="shared" ca="1" si="59"/>
        <v xml:space="preserve"> </v>
      </c>
      <c r="CQ59" s="1" t="str">
        <f t="shared" ca="1" si="59"/>
        <v xml:space="preserve"> </v>
      </c>
    </row>
    <row r="60" spans="2:95" ht="19.5" customHeight="1" x14ac:dyDescent="0.25">
      <c r="B60" t="str">
        <f t="shared" ca="1" si="56"/>
        <v xml:space="preserve"> </v>
      </c>
      <c r="C60" s="6" t="str">
        <f t="shared" ca="1" si="15"/>
        <v xml:space="preserve"> </v>
      </c>
      <c r="D60" t="str">
        <f t="shared" ca="1" si="57"/>
        <v xml:space="preserve"> </v>
      </c>
      <c r="E60" s="1" t="str">
        <f t="shared" ca="1" si="42"/>
        <v xml:space="preserve"> </v>
      </c>
      <c r="F60" s="1" t="str">
        <f t="shared" ca="1" si="29"/>
        <v xml:space="preserve"> </v>
      </c>
      <c r="G60" s="1" t="str">
        <f ca="1">IF(C60=" "," ",IF(C61=" ",$D$4-SUM($G$21:G59),($D$13-H60)))</f>
        <v xml:space="preserve"> </v>
      </c>
      <c r="H60" s="1" t="str">
        <f t="shared" ca="1" si="23"/>
        <v xml:space="preserve"> </v>
      </c>
      <c r="I60" s="1" t="str">
        <f t="shared" ca="1" si="50"/>
        <v xml:space="preserve"> </v>
      </c>
      <c r="Q60" s="1"/>
      <c r="U60" s="3" t="str">
        <f ca="1">IF(B59=$D$3,XIRR($F$20:F59,$C$20:C59)," ")</f>
        <v xml:space="preserve"> </v>
      </c>
      <c r="AG60" t="e">
        <f t="shared" ca="1" si="11"/>
        <v>#VALUE!</v>
      </c>
      <c r="BV60" s="47" t="e">
        <f ca="1">IRR(BV20:BV59)*12</f>
        <v>#VALUE!</v>
      </c>
      <c r="BW60" s="1" t="e">
        <f ca="1">F60+E60</f>
        <v>#VALUE!</v>
      </c>
      <c r="BX60" s="1" t="str">
        <f t="shared" ref="BX60:CQ60" ca="1" si="60">$F$60</f>
        <v xml:space="preserve"> </v>
      </c>
      <c r="BY60" s="1" t="str">
        <f t="shared" ca="1" si="60"/>
        <v xml:space="preserve"> </v>
      </c>
      <c r="BZ60" s="1" t="str">
        <f t="shared" ca="1" si="60"/>
        <v xml:space="preserve"> </v>
      </c>
      <c r="CA60" s="1" t="str">
        <f t="shared" ca="1" si="60"/>
        <v xml:space="preserve"> </v>
      </c>
      <c r="CB60" s="1" t="str">
        <f t="shared" ca="1" si="60"/>
        <v xml:space="preserve"> </v>
      </c>
      <c r="CC60" s="1" t="str">
        <f t="shared" ca="1" si="60"/>
        <v xml:space="preserve"> </v>
      </c>
      <c r="CD60" s="1" t="str">
        <f t="shared" ca="1" si="60"/>
        <v xml:space="preserve"> </v>
      </c>
      <c r="CE60" s="1" t="str">
        <f t="shared" ca="1" si="60"/>
        <v xml:space="preserve"> </v>
      </c>
      <c r="CF60" s="1" t="str">
        <f t="shared" ca="1" si="60"/>
        <v xml:space="preserve"> </v>
      </c>
      <c r="CG60" s="1" t="str">
        <f t="shared" ca="1" si="60"/>
        <v xml:space="preserve"> </v>
      </c>
      <c r="CH60" s="1" t="str">
        <f t="shared" ca="1" si="60"/>
        <v xml:space="preserve"> </v>
      </c>
      <c r="CI60" s="1" t="str">
        <f t="shared" ca="1" si="60"/>
        <v xml:space="preserve"> </v>
      </c>
      <c r="CJ60" s="1" t="str">
        <f t="shared" ca="1" si="60"/>
        <v xml:space="preserve"> </v>
      </c>
      <c r="CK60" s="1" t="str">
        <f t="shared" ca="1" si="60"/>
        <v xml:space="preserve"> </v>
      </c>
      <c r="CL60" s="1" t="str">
        <f t="shared" ca="1" si="60"/>
        <v xml:space="preserve"> </v>
      </c>
      <c r="CM60" s="1" t="str">
        <f t="shared" ca="1" si="60"/>
        <v xml:space="preserve"> </v>
      </c>
      <c r="CN60" s="1" t="str">
        <f t="shared" ca="1" si="60"/>
        <v xml:space="preserve"> </v>
      </c>
      <c r="CO60" s="1" t="str">
        <f t="shared" ca="1" si="60"/>
        <v xml:space="preserve"> </v>
      </c>
      <c r="CP60" s="1" t="str">
        <f t="shared" ca="1" si="60"/>
        <v xml:space="preserve"> </v>
      </c>
      <c r="CQ60" s="1" t="str">
        <f t="shared" ca="1" si="60"/>
        <v xml:space="preserve"> </v>
      </c>
    </row>
    <row r="61" spans="2:95" ht="19.5" customHeight="1" x14ac:dyDescent="0.25">
      <c r="B61" t="str">
        <f t="shared" ca="1" si="56"/>
        <v xml:space="preserve"> </v>
      </c>
      <c r="C61" s="6" t="str">
        <f t="shared" ca="1" si="15"/>
        <v xml:space="preserve"> </v>
      </c>
      <c r="D61" t="str">
        <f t="shared" ca="1" si="57"/>
        <v xml:space="preserve"> </v>
      </c>
      <c r="E61" s="1" t="str">
        <f t="shared" ca="1" si="42"/>
        <v xml:space="preserve"> </v>
      </c>
      <c r="F61" s="1" t="str">
        <f t="shared" ca="1" si="29"/>
        <v xml:space="preserve"> </v>
      </c>
      <c r="G61" s="1" t="str">
        <f ca="1">IF(C61=" "," ",IF(C62=" ",$D$4-SUM($G$21:G60),($D$13-H61)))</f>
        <v xml:space="preserve"> </v>
      </c>
      <c r="H61" s="1" t="str">
        <f t="shared" ca="1" si="23"/>
        <v xml:space="preserve"> </v>
      </c>
      <c r="I61" s="1" t="str">
        <f t="shared" ca="1" si="50"/>
        <v xml:space="preserve"> </v>
      </c>
      <c r="Q61" s="1"/>
      <c r="U61" s="3" t="str">
        <f ca="1">IF(B60=$D$3,XIRR($F$20:F60,$C$20:C60)," ")</f>
        <v xml:space="preserve"> </v>
      </c>
      <c r="AG61" t="e">
        <f t="shared" ca="1" si="11"/>
        <v>#VALUE!</v>
      </c>
      <c r="BW61" s="47" t="e">
        <f ca="1">IRR(BW20:BW60)*12</f>
        <v>#VALUE!</v>
      </c>
      <c r="BX61" s="1" t="e">
        <f ca="1">F61+E61</f>
        <v>#VALUE!</v>
      </c>
      <c r="BY61" s="1" t="str">
        <f t="shared" ref="BY61:CQ61" ca="1" si="61">$F$61</f>
        <v xml:space="preserve"> </v>
      </c>
      <c r="BZ61" s="1" t="str">
        <f t="shared" ca="1" si="61"/>
        <v xml:space="preserve"> </v>
      </c>
      <c r="CA61" s="1" t="str">
        <f t="shared" ca="1" si="61"/>
        <v xml:space="preserve"> </v>
      </c>
      <c r="CB61" s="1" t="str">
        <f t="shared" ca="1" si="61"/>
        <v xml:space="preserve"> </v>
      </c>
      <c r="CC61" s="1" t="str">
        <f t="shared" ca="1" si="61"/>
        <v xml:space="preserve"> </v>
      </c>
      <c r="CD61" s="1" t="str">
        <f t="shared" ca="1" si="61"/>
        <v xml:space="preserve"> </v>
      </c>
      <c r="CE61" s="1" t="str">
        <f t="shared" ca="1" si="61"/>
        <v xml:space="preserve"> </v>
      </c>
      <c r="CF61" s="1" t="str">
        <f t="shared" ca="1" si="61"/>
        <v xml:space="preserve"> </v>
      </c>
      <c r="CG61" s="1" t="str">
        <f t="shared" ca="1" si="61"/>
        <v xml:space="preserve"> </v>
      </c>
      <c r="CH61" s="1" t="str">
        <f t="shared" ca="1" si="61"/>
        <v xml:space="preserve"> </v>
      </c>
      <c r="CI61" s="1" t="str">
        <f t="shared" ca="1" si="61"/>
        <v xml:space="preserve"> </v>
      </c>
      <c r="CJ61" s="1" t="str">
        <f t="shared" ca="1" si="61"/>
        <v xml:space="preserve"> </v>
      </c>
      <c r="CK61" s="1" t="str">
        <f t="shared" ca="1" si="61"/>
        <v xml:space="preserve"> </v>
      </c>
      <c r="CL61" s="1" t="str">
        <f t="shared" ca="1" si="61"/>
        <v xml:space="preserve"> </v>
      </c>
      <c r="CM61" s="1" t="str">
        <f t="shared" ca="1" si="61"/>
        <v xml:space="preserve"> </v>
      </c>
      <c r="CN61" s="1" t="str">
        <f t="shared" ca="1" si="61"/>
        <v xml:space="preserve"> </v>
      </c>
      <c r="CO61" s="1" t="str">
        <f t="shared" ca="1" si="61"/>
        <v xml:space="preserve"> </v>
      </c>
      <c r="CP61" s="1" t="str">
        <f t="shared" ca="1" si="61"/>
        <v xml:space="preserve"> </v>
      </c>
      <c r="CQ61" s="1" t="str">
        <f t="shared" ca="1" si="61"/>
        <v xml:space="preserve"> </v>
      </c>
    </row>
    <row r="62" spans="2:95" ht="19.5" customHeight="1" x14ac:dyDescent="0.25">
      <c r="B62" t="str">
        <f t="shared" ca="1" si="56"/>
        <v xml:space="preserve"> </v>
      </c>
      <c r="C62" s="6" t="str">
        <f t="shared" ca="1" si="15"/>
        <v xml:space="preserve"> </v>
      </c>
      <c r="D62" t="str">
        <f t="shared" ca="1" si="57"/>
        <v xml:space="preserve"> </v>
      </c>
      <c r="E62" s="1" t="str">
        <f t="shared" ca="1" si="42"/>
        <v xml:space="preserve"> </v>
      </c>
      <c r="F62" s="1" t="str">
        <f t="shared" ca="1" si="29"/>
        <v xml:space="preserve"> </v>
      </c>
      <c r="G62" s="1" t="str">
        <f ca="1">IF(C62=" "," ",IF(C63=" ",$D$4-SUM($G$21:G61),($D$13-H62)))</f>
        <v xml:space="preserve"> </v>
      </c>
      <c r="H62" s="1" t="str">
        <f t="shared" ca="1" si="23"/>
        <v xml:space="preserve"> </v>
      </c>
      <c r="I62" s="1" t="str">
        <f t="shared" ca="1" si="50"/>
        <v xml:space="preserve"> </v>
      </c>
      <c r="Q62" s="1"/>
      <c r="U62" s="3" t="str">
        <f ca="1">IF(B61=$D$3,XIRR($F$20:F61,$C$20:C61)," ")</f>
        <v xml:space="preserve"> </v>
      </c>
      <c r="AG62" t="e">
        <f t="shared" ca="1" si="11"/>
        <v>#VALUE!</v>
      </c>
      <c r="BX62" s="47" t="e">
        <f ca="1">IRR(BX20:BX61)*12</f>
        <v>#VALUE!</v>
      </c>
      <c r="BY62" s="1" t="e">
        <f ca="1">F62+E62</f>
        <v>#VALUE!</v>
      </c>
      <c r="BZ62" s="1" t="str">
        <f t="shared" ref="BZ62:CQ62" ca="1" si="62">$F$62</f>
        <v xml:space="preserve"> </v>
      </c>
      <c r="CA62" s="1" t="str">
        <f t="shared" ca="1" si="62"/>
        <v xml:space="preserve"> </v>
      </c>
      <c r="CB62" s="1" t="str">
        <f t="shared" ca="1" si="62"/>
        <v xml:space="preserve"> </v>
      </c>
      <c r="CC62" s="1" t="str">
        <f t="shared" ca="1" si="62"/>
        <v xml:space="preserve"> </v>
      </c>
      <c r="CD62" s="1" t="str">
        <f t="shared" ca="1" si="62"/>
        <v xml:space="preserve"> </v>
      </c>
      <c r="CE62" s="1" t="str">
        <f t="shared" ca="1" si="62"/>
        <v xml:space="preserve"> </v>
      </c>
      <c r="CF62" s="1" t="str">
        <f t="shared" ca="1" si="62"/>
        <v xml:space="preserve"> </v>
      </c>
      <c r="CG62" s="1" t="str">
        <f t="shared" ca="1" si="62"/>
        <v xml:space="preserve"> </v>
      </c>
      <c r="CH62" s="1" t="str">
        <f t="shared" ca="1" si="62"/>
        <v xml:space="preserve"> </v>
      </c>
      <c r="CI62" s="1" t="str">
        <f t="shared" ca="1" si="62"/>
        <v xml:space="preserve"> </v>
      </c>
      <c r="CJ62" s="1" t="str">
        <f t="shared" ca="1" si="62"/>
        <v xml:space="preserve"> </v>
      </c>
      <c r="CK62" s="1" t="str">
        <f t="shared" ca="1" si="62"/>
        <v xml:space="preserve"> </v>
      </c>
      <c r="CL62" s="1" t="str">
        <f t="shared" ca="1" si="62"/>
        <v xml:space="preserve"> </v>
      </c>
      <c r="CM62" s="1" t="str">
        <f t="shared" ca="1" si="62"/>
        <v xml:space="preserve"> </v>
      </c>
      <c r="CN62" s="1" t="str">
        <f t="shared" ca="1" si="62"/>
        <v xml:space="preserve"> </v>
      </c>
      <c r="CO62" s="1" t="str">
        <f t="shared" ca="1" si="62"/>
        <v xml:space="preserve"> </v>
      </c>
      <c r="CP62" s="1" t="str">
        <f t="shared" ca="1" si="62"/>
        <v xml:space="preserve"> </v>
      </c>
      <c r="CQ62" s="1" t="str">
        <f t="shared" ca="1" si="62"/>
        <v xml:space="preserve"> </v>
      </c>
    </row>
    <row r="63" spans="2:95" ht="19.5" customHeight="1" x14ac:dyDescent="0.25">
      <c r="B63" t="str">
        <f t="shared" ca="1" si="56"/>
        <v xml:space="preserve"> </v>
      </c>
      <c r="C63" s="6" t="str">
        <f t="shared" ca="1" si="15"/>
        <v xml:space="preserve"> </v>
      </c>
      <c r="D63" t="str">
        <f t="shared" ca="1" si="57"/>
        <v xml:space="preserve"> </v>
      </c>
      <c r="E63" s="1" t="str">
        <f t="shared" ca="1" si="42"/>
        <v xml:space="preserve"> </v>
      </c>
      <c r="F63" s="1" t="str">
        <f t="shared" ca="1" si="29"/>
        <v xml:space="preserve"> </v>
      </c>
      <c r="G63" s="1" t="str">
        <f ca="1">IF(C63=" "," ",IF(C64=" ",$D$4-SUM($G$21:G62),($D$13-H63)))</f>
        <v xml:space="preserve"> </v>
      </c>
      <c r="H63" s="1" t="str">
        <f t="shared" ca="1" si="23"/>
        <v xml:space="preserve"> </v>
      </c>
      <c r="I63" s="1" t="str">
        <f t="shared" ca="1" si="50"/>
        <v xml:space="preserve"> </v>
      </c>
      <c r="Q63" s="1"/>
      <c r="U63" s="3" t="str">
        <f ca="1">IF(B62=$D$3,XIRR($F$20:F62,$C$20:C62)," ")</f>
        <v xml:space="preserve"> </v>
      </c>
      <c r="AG63" t="e">
        <f t="shared" ca="1" si="11"/>
        <v>#VALUE!</v>
      </c>
      <c r="BY63" s="47" t="e">
        <f ca="1">IRR(BY20:BY62)*12</f>
        <v>#VALUE!</v>
      </c>
      <c r="BZ63" s="1" t="e">
        <f ca="1">F63+E63</f>
        <v>#VALUE!</v>
      </c>
      <c r="CA63" s="1" t="str">
        <f t="shared" ref="CA63:CQ63" ca="1" si="63">$F$63</f>
        <v xml:space="preserve"> </v>
      </c>
      <c r="CB63" s="1" t="str">
        <f t="shared" ca="1" si="63"/>
        <v xml:space="preserve"> </v>
      </c>
      <c r="CC63" s="1" t="str">
        <f t="shared" ca="1" si="63"/>
        <v xml:space="preserve"> </v>
      </c>
      <c r="CD63" s="1" t="str">
        <f t="shared" ca="1" si="63"/>
        <v xml:space="preserve"> </v>
      </c>
      <c r="CE63" s="1" t="str">
        <f t="shared" ca="1" si="63"/>
        <v xml:space="preserve"> </v>
      </c>
      <c r="CF63" s="1" t="str">
        <f t="shared" ca="1" si="63"/>
        <v xml:space="preserve"> </v>
      </c>
      <c r="CG63" s="1" t="str">
        <f t="shared" ca="1" si="63"/>
        <v xml:space="preserve"> </v>
      </c>
      <c r="CH63" s="1" t="str">
        <f t="shared" ca="1" si="63"/>
        <v xml:space="preserve"> </v>
      </c>
      <c r="CI63" s="1" t="str">
        <f t="shared" ca="1" si="63"/>
        <v xml:space="preserve"> </v>
      </c>
      <c r="CJ63" s="1" t="str">
        <f t="shared" ca="1" si="63"/>
        <v xml:space="preserve"> </v>
      </c>
      <c r="CK63" s="1" t="str">
        <f t="shared" ca="1" si="63"/>
        <v xml:space="preserve"> </v>
      </c>
      <c r="CL63" s="1" t="str">
        <f t="shared" ca="1" si="63"/>
        <v xml:space="preserve"> </v>
      </c>
      <c r="CM63" s="1" t="str">
        <f t="shared" ca="1" si="63"/>
        <v xml:space="preserve"> </v>
      </c>
      <c r="CN63" s="1" t="str">
        <f t="shared" ca="1" si="63"/>
        <v xml:space="preserve"> </v>
      </c>
      <c r="CO63" s="1" t="str">
        <f t="shared" ca="1" si="63"/>
        <v xml:space="preserve"> </v>
      </c>
      <c r="CP63" s="1" t="str">
        <f t="shared" ca="1" si="63"/>
        <v xml:space="preserve"> </v>
      </c>
      <c r="CQ63" s="1" t="str">
        <f t="shared" ca="1" si="63"/>
        <v xml:space="preserve"> </v>
      </c>
    </row>
    <row r="64" spans="2:95" ht="19.5" customHeight="1" x14ac:dyDescent="0.25">
      <c r="B64" t="str">
        <f t="shared" ca="1" si="56"/>
        <v xml:space="preserve"> </v>
      </c>
      <c r="C64" s="6" t="str">
        <f t="shared" ca="1" si="15"/>
        <v xml:space="preserve"> </v>
      </c>
      <c r="D64" t="str">
        <f t="shared" ca="1" si="57"/>
        <v xml:space="preserve"> </v>
      </c>
      <c r="E64" s="1" t="str">
        <f t="shared" ca="1" si="42"/>
        <v xml:space="preserve"> </v>
      </c>
      <c r="F64" s="1" t="str">
        <f t="shared" ca="1" si="29"/>
        <v xml:space="preserve"> </v>
      </c>
      <c r="G64" s="1" t="str">
        <f ca="1">IF(C64=" "," ",IF(C65=" ",$D$4-SUM($G$21:G63),($D$13-H64)))</f>
        <v xml:space="preserve"> </v>
      </c>
      <c r="H64" s="1" t="str">
        <f t="shared" ca="1" si="23"/>
        <v xml:space="preserve"> </v>
      </c>
      <c r="I64" s="1" t="str">
        <f t="shared" ca="1" si="50"/>
        <v xml:space="preserve"> </v>
      </c>
      <c r="Q64" s="1"/>
      <c r="U64" s="3" t="str">
        <f ca="1">IF(B63=$D$3,XIRR($F$20:F63,$C$20:C63)," ")</f>
        <v xml:space="preserve"> </v>
      </c>
      <c r="AG64" t="e">
        <f t="shared" ca="1" si="11"/>
        <v>#VALUE!</v>
      </c>
      <c r="BZ64" s="47" t="e">
        <f ca="1">IRR(BZ20:BZ63)*12</f>
        <v>#VALUE!</v>
      </c>
      <c r="CA64" s="1" t="e">
        <f ca="1">F64+E64</f>
        <v>#VALUE!</v>
      </c>
      <c r="CB64" s="1" t="str">
        <f t="shared" ref="CB64:CQ64" ca="1" si="64">$F$64</f>
        <v xml:space="preserve"> </v>
      </c>
      <c r="CC64" s="1" t="str">
        <f t="shared" ca="1" si="64"/>
        <v xml:space="preserve"> </v>
      </c>
      <c r="CD64" s="1" t="str">
        <f t="shared" ca="1" si="64"/>
        <v xml:space="preserve"> </v>
      </c>
      <c r="CE64" s="1" t="str">
        <f t="shared" ca="1" si="64"/>
        <v xml:space="preserve"> </v>
      </c>
      <c r="CF64" s="1" t="str">
        <f t="shared" ca="1" si="64"/>
        <v xml:space="preserve"> </v>
      </c>
      <c r="CG64" s="1" t="str">
        <f t="shared" ca="1" si="64"/>
        <v xml:space="preserve"> </v>
      </c>
      <c r="CH64" s="1" t="str">
        <f t="shared" ca="1" si="64"/>
        <v xml:space="preserve"> </v>
      </c>
      <c r="CI64" s="1" t="str">
        <f t="shared" ca="1" si="64"/>
        <v xml:space="preserve"> </v>
      </c>
      <c r="CJ64" s="1" t="str">
        <f t="shared" ca="1" si="64"/>
        <v xml:space="preserve"> </v>
      </c>
      <c r="CK64" s="1" t="str">
        <f t="shared" ca="1" si="64"/>
        <v xml:space="preserve"> </v>
      </c>
      <c r="CL64" s="1" t="str">
        <f t="shared" ca="1" si="64"/>
        <v xml:space="preserve"> </v>
      </c>
      <c r="CM64" s="1" t="str">
        <f t="shared" ca="1" si="64"/>
        <v xml:space="preserve"> </v>
      </c>
      <c r="CN64" s="1" t="str">
        <f t="shared" ca="1" si="64"/>
        <v xml:space="preserve"> </v>
      </c>
      <c r="CO64" s="1" t="str">
        <f t="shared" ca="1" si="64"/>
        <v xml:space="preserve"> </v>
      </c>
      <c r="CP64" s="1" t="str">
        <f t="shared" ca="1" si="64"/>
        <v xml:space="preserve"> </v>
      </c>
      <c r="CQ64" s="1" t="str">
        <f t="shared" ca="1" si="64"/>
        <v xml:space="preserve"> </v>
      </c>
    </row>
    <row r="65" spans="2:95" ht="19.5" customHeight="1" x14ac:dyDescent="0.25">
      <c r="B65" t="str">
        <f t="shared" ca="1" si="56"/>
        <v xml:space="preserve"> </v>
      </c>
      <c r="C65" s="6" t="str">
        <f t="shared" ca="1" si="15"/>
        <v xml:space="preserve"> </v>
      </c>
      <c r="D65" t="str">
        <f t="shared" ca="1" si="57"/>
        <v xml:space="preserve"> </v>
      </c>
      <c r="E65" s="1" t="str">
        <f t="shared" ca="1" si="42"/>
        <v xml:space="preserve"> </v>
      </c>
      <c r="F65" s="1" t="str">
        <f t="shared" ca="1" si="29"/>
        <v xml:space="preserve"> </v>
      </c>
      <c r="G65" s="1" t="str">
        <f ca="1">IF(C65=" "," ",IF(C66=" ",$D$4-SUM($G$21:G64),($D$13-H65)))</f>
        <v xml:space="preserve"> </v>
      </c>
      <c r="H65" s="1" t="str">
        <f t="shared" ca="1" si="23"/>
        <v xml:space="preserve"> </v>
      </c>
      <c r="I65" s="1" t="str">
        <f t="shared" ca="1" si="50"/>
        <v xml:space="preserve"> </v>
      </c>
      <c r="Q65" s="1"/>
      <c r="U65" s="3" t="str">
        <f ca="1">IF(B64=$D$3,XIRR($F$20:F64,$C$20:C64)," ")</f>
        <v xml:space="preserve"> </v>
      </c>
      <c r="AG65" t="e">
        <f t="shared" ca="1" si="11"/>
        <v>#VALUE!</v>
      </c>
      <c r="CA65" s="47" t="e">
        <f ca="1">IRR(CA20:CA64)*12</f>
        <v>#VALUE!</v>
      </c>
      <c r="CB65" s="1" t="e">
        <f ca="1">F65+E65</f>
        <v>#VALUE!</v>
      </c>
      <c r="CC65" s="1" t="str">
        <f t="shared" ref="CC65:CQ65" ca="1" si="65">$F$65</f>
        <v xml:space="preserve"> </v>
      </c>
      <c r="CD65" s="1" t="str">
        <f t="shared" ca="1" si="65"/>
        <v xml:space="preserve"> </v>
      </c>
      <c r="CE65" s="1" t="str">
        <f t="shared" ca="1" si="65"/>
        <v xml:space="preserve"> </v>
      </c>
      <c r="CF65" s="1" t="str">
        <f t="shared" ca="1" si="65"/>
        <v xml:space="preserve"> </v>
      </c>
      <c r="CG65" s="1" t="str">
        <f t="shared" ca="1" si="65"/>
        <v xml:space="preserve"> </v>
      </c>
      <c r="CH65" s="1" t="str">
        <f t="shared" ca="1" si="65"/>
        <v xml:space="preserve"> </v>
      </c>
      <c r="CI65" s="1" t="str">
        <f t="shared" ca="1" si="65"/>
        <v xml:space="preserve"> </v>
      </c>
      <c r="CJ65" s="1" t="str">
        <f t="shared" ca="1" si="65"/>
        <v xml:space="preserve"> </v>
      </c>
      <c r="CK65" s="1" t="str">
        <f t="shared" ca="1" si="65"/>
        <v xml:space="preserve"> </v>
      </c>
      <c r="CL65" s="1" t="str">
        <f t="shared" ca="1" si="65"/>
        <v xml:space="preserve"> </v>
      </c>
      <c r="CM65" s="1" t="str">
        <f t="shared" ca="1" si="65"/>
        <v xml:space="preserve"> </v>
      </c>
      <c r="CN65" s="1" t="str">
        <f t="shared" ca="1" si="65"/>
        <v xml:space="preserve"> </v>
      </c>
      <c r="CO65" s="1" t="str">
        <f t="shared" ca="1" si="65"/>
        <v xml:space="preserve"> </v>
      </c>
      <c r="CP65" s="1" t="str">
        <f t="shared" ca="1" si="65"/>
        <v xml:space="preserve"> </v>
      </c>
      <c r="CQ65" s="1" t="str">
        <f t="shared" ca="1" si="65"/>
        <v xml:space="preserve"> </v>
      </c>
    </row>
    <row r="66" spans="2:95" ht="19.5" customHeight="1" x14ac:dyDescent="0.25">
      <c r="B66" t="str">
        <f t="shared" ca="1" si="56"/>
        <v xml:space="preserve"> </v>
      </c>
      <c r="C66" s="6" t="str">
        <f t="shared" ca="1" si="15"/>
        <v xml:space="preserve"> </v>
      </c>
      <c r="D66" t="str">
        <f t="shared" ca="1" si="57"/>
        <v xml:space="preserve"> </v>
      </c>
      <c r="E66" s="1" t="str">
        <f t="shared" ca="1" si="42"/>
        <v xml:space="preserve"> </v>
      </c>
      <c r="F66" s="1" t="str">
        <f t="shared" ca="1" si="29"/>
        <v xml:space="preserve"> </v>
      </c>
      <c r="G66" s="1" t="str">
        <f ca="1">IF(C66=" "," ",IF(C67=" ",$D$4-SUM($G$21:G65),($D$13-H66)))</f>
        <v xml:space="preserve"> </v>
      </c>
      <c r="H66" s="1" t="str">
        <f t="shared" ca="1" si="23"/>
        <v xml:space="preserve"> </v>
      </c>
      <c r="I66" s="1" t="str">
        <f t="shared" ca="1" si="50"/>
        <v xml:space="preserve"> </v>
      </c>
      <c r="Q66" s="1"/>
      <c r="U66" s="3" t="str">
        <f ca="1">IF(B65=$D$3,XIRR($F$20:F65,$C$20:C65)," ")</f>
        <v xml:space="preserve"> </v>
      </c>
      <c r="AG66" t="e">
        <f t="shared" ca="1" si="11"/>
        <v>#VALUE!</v>
      </c>
      <c r="CB66" s="47" t="e">
        <f ca="1">IRR(CB20:CB65)*12</f>
        <v>#VALUE!</v>
      </c>
      <c r="CC66" s="1" t="e">
        <f ca="1">F66+E66</f>
        <v>#VALUE!</v>
      </c>
      <c r="CD66" s="1" t="str">
        <f t="shared" ref="CD66:CQ66" ca="1" si="66">$F$66</f>
        <v xml:space="preserve"> </v>
      </c>
      <c r="CE66" s="1" t="str">
        <f t="shared" ca="1" si="66"/>
        <v xml:space="preserve"> </v>
      </c>
      <c r="CF66" s="1" t="str">
        <f t="shared" ca="1" si="66"/>
        <v xml:space="preserve"> </v>
      </c>
      <c r="CG66" s="1" t="str">
        <f t="shared" ca="1" si="66"/>
        <v xml:space="preserve"> </v>
      </c>
      <c r="CH66" s="1" t="str">
        <f t="shared" ca="1" si="66"/>
        <v xml:space="preserve"> </v>
      </c>
      <c r="CI66" s="1" t="str">
        <f t="shared" ca="1" si="66"/>
        <v xml:space="preserve"> </v>
      </c>
      <c r="CJ66" s="1" t="str">
        <f t="shared" ca="1" si="66"/>
        <v xml:space="preserve"> </v>
      </c>
      <c r="CK66" s="1" t="str">
        <f t="shared" ca="1" si="66"/>
        <v xml:space="preserve"> </v>
      </c>
      <c r="CL66" s="1" t="str">
        <f t="shared" ca="1" si="66"/>
        <v xml:space="preserve"> </v>
      </c>
      <c r="CM66" s="1" t="str">
        <f t="shared" ca="1" si="66"/>
        <v xml:space="preserve"> </v>
      </c>
      <c r="CN66" s="1" t="str">
        <f t="shared" ca="1" si="66"/>
        <v xml:space="preserve"> </v>
      </c>
      <c r="CO66" s="1" t="str">
        <f t="shared" ca="1" si="66"/>
        <v xml:space="preserve"> </v>
      </c>
      <c r="CP66" s="1" t="str">
        <f t="shared" ca="1" si="66"/>
        <v xml:space="preserve"> </v>
      </c>
      <c r="CQ66" s="1" t="str">
        <f t="shared" ca="1" si="66"/>
        <v xml:space="preserve"> </v>
      </c>
    </row>
    <row r="67" spans="2:95" ht="19.5" customHeight="1" x14ac:dyDescent="0.25">
      <c r="B67" t="str">
        <f t="shared" ca="1" si="56"/>
        <v xml:space="preserve"> </v>
      </c>
      <c r="C67" s="6" t="str">
        <f t="shared" ca="1" si="15"/>
        <v xml:space="preserve"> </v>
      </c>
      <c r="D67" t="str">
        <f t="shared" ca="1" si="57"/>
        <v xml:space="preserve"> </v>
      </c>
      <c r="E67" s="1" t="str">
        <f t="shared" ca="1" si="42"/>
        <v xml:space="preserve"> </v>
      </c>
      <c r="F67" s="1" t="str">
        <f t="shared" ca="1" si="29"/>
        <v xml:space="preserve"> </v>
      </c>
      <c r="G67" s="1" t="str">
        <f ca="1">IF(C67=" "," ",IF(C68=" ",$D$4-SUM($G$21:G66),($D$13-H67)))</f>
        <v xml:space="preserve"> </v>
      </c>
      <c r="H67" s="1" t="str">
        <f t="shared" ca="1" si="23"/>
        <v xml:space="preserve"> </v>
      </c>
      <c r="I67" s="1" t="str">
        <f t="shared" ca="1" si="50"/>
        <v xml:space="preserve"> </v>
      </c>
      <c r="Q67" s="1"/>
      <c r="U67" s="3" t="str">
        <f ca="1">IF(B66=$D$3,XIRR($F$20:F66,$C$20:C66)," ")</f>
        <v xml:space="preserve"> </v>
      </c>
      <c r="AG67" t="e">
        <f t="shared" ca="1" si="11"/>
        <v>#VALUE!</v>
      </c>
      <c r="CC67" s="47" t="e">
        <f ca="1">IRR(CC20:CC66)*12</f>
        <v>#VALUE!</v>
      </c>
      <c r="CD67" s="1" t="e">
        <f ca="1">F67+E67</f>
        <v>#VALUE!</v>
      </c>
      <c r="CE67" s="1" t="str">
        <f t="shared" ref="CE67:CQ67" ca="1" si="67">$F$67</f>
        <v xml:space="preserve"> </v>
      </c>
      <c r="CF67" s="1" t="str">
        <f t="shared" ca="1" si="67"/>
        <v xml:space="preserve"> </v>
      </c>
      <c r="CG67" s="1" t="str">
        <f t="shared" ca="1" si="67"/>
        <v xml:space="preserve"> </v>
      </c>
      <c r="CH67" s="1" t="str">
        <f t="shared" ca="1" si="67"/>
        <v xml:space="preserve"> </v>
      </c>
      <c r="CI67" s="1" t="str">
        <f t="shared" ca="1" si="67"/>
        <v xml:space="preserve"> </v>
      </c>
      <c r="CJ67" s="1" t="str">
        <f t="shared" ca="1" si="67"/>
        <v xml:space="preserve"> </v>
      </c>
      <c r="CK67" s="1" t="str">
        <f t="shared" ca="1" si="67"/>
        <v xml:space="preserve"> </v>
      </c>
      <c r="CL67" s="1" t="str">
        <f t="shared" ca="1" si="67"/>
        <v xml:space="preserve"> </v>
      </c>
      <c r="CM67" s="1" t="str">
        <f t="shared" ca="1" si="67"/>
        <v xml:space="preserve"> </v>
      </c>
      <c r="CN67" s="1" t="str">
        <f t="shared" ca="1" si="67"/>
        <v xml:space="preserve"> </v>
      </c>
      <c r="CO67" s="1" t="str">
        <f t="shared" ca="1" si="67"/>
        <v xml:space="preserve"> </v>
      </c>
      <c r="CP67" s="1" t="str">
        <f t="shared" ca="1" si="67"/>
        <v xml:space="preserve"> </v>
      </c>
      <c r="CQ67" s="1" t="str">
        <f t="shared" ca="1" si="67"/>
        <v xml:space="preserve"> </v>
      </c>
    </row>
    <row r="68" spans="2:95" ht="19.5" customHeight="1" x14ac:dyDescent="0.25">
      <c r="B68" t="str">
        <f t="shared" ca="1" si="56"/>
        <v xml:space="preserve"> </v>
      </c>
      <c r="C68" s="6" t="str">
        <f t="shared" ca="1" si="15"/>
        <v xml:space="preserve"> </v>
      </c>
      <c r="D68" t="str">
        <f t="shared" ca="1" si="57"/>
        <v xml:space="preserve"> </v>
      </c>
      <c r="E68" s="1" t="str">
        <f t="shared" ca="1" si="42"/>
        <v xml:space="preserve"> </v>
      </c>
      <c r="F68" s="1" t="str">
        <f t="shared" ca="1" si="29"/>
        <v xml:space="preserve"> </v>
      </c>
      <c r="G68" s="1" t="str">
        <f ca="1">IF(C68=" "," ",IF(C69=" ",$D$4-SUM($G$21:G67),($D$13-H68)))</f>
        <v xml:space="preserve"> </v>
      </c>
      <c r="H68" s="1" t="str">
        <f t="shared" ca="1" si="23"/>
        <v xml:space="preserve"> </v>
      </c>
      <c r="I68" s="1" t="str">
        <f t="shared" ca="1" si="50"/>
        <v xml:space="preserve"> </v>
      </c>
      <c r="Q68" s="1" t="str">
        <f ca="1">IF($D$3=B68,0,IF(C68=" "," ",IF(розрахунки!$G$2=розрахунки!$AE$9,$D$10*$D$9,IF(розрахунки!$G$2=розрахунки!$AE$7,0,$D$10*$D$9*0.8))))</f>
        <v xml:space="preserve"> </v>
      </c>
      <c r="U68" s="3" t="str">
        <f ca="1">IF(B67=$D$3,XIRR($F$20:F67,$C$20:C67)," ")</f>
        <v xml:space="preserve"> </v>
      </c>
      <c r="AG68" t="e">
        <f t="shared" ca="1" si="11"/>
        <v>#VALUE!</v>
      </c>
      <c r="CD68" s="47" t="e">
        <f ca="1">IRR(CD20:CD67)*12</f>
        <v>#VALUE!</v>
      </c>
      <c r="CE68" s="1" t="e">
        <f ca="1">F68+E68</f>
        <v>#VALUE!</v>
      </c>
      <c r="CF68" s="1" t="str">
        <f t="shared" ref="CF68:CQ68" ca="1" si="68">$F$68</f>
        <v xml:space="preserve"> </v>
      </c>
      <c r="CG68" s="1" t="str">
        <f t="shared" ca="1" si="68"/>
        <v xml:space="preserve"> </v>
      </c>
      <c r="CH68" s="1" t="str">
        <f t="shared" ca="1" si="68"/>
        <v xml:space="preserve"> </v>
      </c>
      <c r="CI68" s="1" t="str">
        <f t="shared" ca="1" si="68"/>
        <v xml:space="preserve"> </v>
      </c>
      <c r="CJ68" s="1" t="str">
        <f t="shared" ca="1" si="68"/>
        <v xml:space="preserve"> </v>
      </c>
      <c r="CK68" s="1" t="str">
        <f t="shared" ca="1" si="68"/>
        <v xml:space="preserve"> </v>
      </c>
      <c r="CL68" s="1" t="str">
        <f t="shared" ca="1" si="68"/>
        <v xml:space="preserve"> </v>
      </c>
      <c r="CM68" s="1" t="str">
        <f t="shared" ca="1" si="68"/>
        <v xml:space="preserve"> </v>
      </c>
      <c r="CN68" s="1" t="str">
        <f t="shared" ca="1" si="68"/>
        <v xml:space="preserve"> </v>
      </c>
      <c r="CO68" s="1" t="str">
        <f t="shared" ca="1" si="68"/>
        <v xml:space="preserve"> </v>
      </c>
      <c r="CP68" s="1" t="str">
        <f t="shared" ca="1" si="68"/>
        <v xml:space="preserve"> </v>
      </c>
      <c r="CQ68" s="1" t="str">
        <f t="shared" ca="1" si="68"/>
        <v xml:space="preserve"> </v>
      </c>
    </row>
    <row r="69" spans="2:95" ht="19.5" customHeight="1" x14ac:dyDescent="0.25">
      <c r="B69" t="str">
        <f t="shared" ca="1" si="56"/>
        <v xml:space="preserve"> </v>
      </c>
      <c r="C69" s="6" t="str">
        <f t="shared" ca="1" si="15"/>
        <v xml:space="preserve"> </v>
      </c>
      <c r="D69" t="str">
        <f t="shared" ca="1" si="57"/>
        <v xml:space="preserve"> </v>
      </c>
      <c r="E69" s="1" t="str">
        <f ca="1">IF(C69=" "," ",E68-G69)</f>
        <v xml:space="preserve"> </v>
      </c>
      <c r="F69" s="1" t="str">
        <f ca="1">IF(C69=" "," ",G69+H69+I69+Q69)</f>
        <v xml:space="preserve"> </v>
      </c>
      <c r="G69" s="1" t="str">
        <f ca="1">IF(C69=" "," ",IF(C70=" ",$D$4-SUM($G$21:G68),($D$13-H69)))</f>
        <v xml:space="preserve"> </v>
      </c>
      <c r="H69" s="1" t="str">
        <f t="shared" ca="1" si="23"/>
        <v xml:space="preserve"> </v>
      </c>
      <c r="I69" s="1" t="str">
        <f t="shared" ca="1" si="50"/>
        <v xml:space="preserve"> </v>
      </c>
      <c r="Q69" s="1"/>
      <c r="U69" s="3" t="str">
        <f ca="1">IF(B68=$D$3,XIRR($F$20:F68,$C$20:C68)," ")</f>
        <v xml:space="preserve"> </v>
      </c>
      <c r="AG69" t="e">
        <f t="shared" ca="1" si="11"/>
        <v>#VALUE!</v>
      </c>
      <c r="CE69" s="47" t="e">
        <f ca="1">IRR(CE20:CE68)*12</f>
        <v>#VALUE!</v>
      </c>
      <c r="CF69" s="1" t="e">
        <f ca="1">F69+E69</f>
        <v>#VALUE!</v>
      </c>
      <c r="CG69" s="1" t="str">
        <f t="shared" ref="CG69:CQ69" ca="1" si="69">$F$69</f>
        <v xml:space="preserve"> </v>
      </c>
      <c r="CH69" s="1" t="str">
        <f t="shared" ca="1" si="69"/>
        <v xml:space="preserve"> </v>
      </c>
      <c r="CI69" s="1" t="str">
        <f t="shared" ca="1" si="69"/>
        <v xml:space="preserve"> </v>
      </c>
      <c r="CJ69" s="1" t="str">
        <f t="shared" ca="1" si="69"/>
        <v xml:space="preserve"> </v>
      </c>
      <c r="CK69" s="1" t="str">
        <f t="shared" ca="1" si="69"/>
        <v xml:space="preserve"> </v>
      </c>
      <c r="CL69" s="1" t="str">
        <f t="shared" ca="1" si="69"/>
        <v xml:space="preserve"> </v>
      </c>
      <c r="CM69" s="1" t="str">
        <f t="shared" ca="1" si="69"/>
        <v xml:space="preserve"> </v>
      </c>
      <c r="CN69" s="1" t="str">
        <f t="shared" ca="1" si="69"/>
        <v xml:space="preserve"> </v>
      </c>
      <c r="CO69" s="1" t="str">
        <f t="shared" ca="1" si="69"/>
        <v xml:space="preserve"> </v>
      </c>
      <c r="CP69" s="1" t="str">
        <f t="shared" ca="1" si="69"/>
        <v xml:space="preserve"> </v>
      </c>
      <c r="CQ69" s="1" t="str">
        <f t="shared" ca="1" si="69"/>
        <v xml:space="preserve"> </v>
      </c>
    </row>
    <row r="70" spans="2:95" ht="19.5" customHeight="1" x14ac:dyDescent="0.25">
      <c r="B70" t="str">
        <f t="shared" ca="1" si="56"/>
        <v xml:space="preserve"> </v>
      </c>
      <c r="C70" s="6" t="str">
        <f t="shared" ca="1" si="15"/>
        <v xml:space="preserve"> </v>
      </c>
      <c r="D70" t="str">
        <f t="shared" ca="1" si="57"/>
        <v xml:space="preserve"> </v>
      </c>
      <c r="E70" s="1" t="str">
        <f t="shared" ca="1" si="42"/>
        <v xml:space="preserve"> </v>
      </c>
      <c r="F70" s="1" t="str">
        <f t="shared" ca="1" si="29"/>
        <v xml:space="preserve"> </v>
      </c>
      <c r="G70" s="1" t="str">
        <f ca="1">IF(C70=" "," ",IF(C71=" ",$D$4-SUM($G$21:G69),($D$13-H70)))</f>
        <v xml:space="preserve"> </v>
      </c>
      <c r="H70" s="1" t="str">
        <f t="shared" ca="1" si="23"/>
        <v xml:space="preserve"> </v>
      </c>
      <c r="I70" s="1" t="str">
        <f t="shared" ca="1" si="50"/>
        <v xml:space="preserve"> </v>
      </c>
      <c r="Q70" s="1"/>
      <c r="U70" s="3" t="str">
        <f ca="1">IF(B69=$D$3,XIRR($F$20:F69,$C$20:C69)," ")</f>
        <v xml:space="preserve"> </v>
      </c>
      <c r="AG70" t="e">
        <f t="shared" ca="1" si="11"/>
        <v>#VALUE!</v>
      </c>
      <c r="CF70" s="47" t="e">
        <f ca="1">IRR(CF20:CF69)*12</f>
        <v>#VALUE!</v>
      </c>
      <c r="CG70" s="1" t="e">
        <f ca="1">F70+E70</f>
        <v>#VALUE!</v>
      </c>
      <c r="CH70" s="1" t="str">
        <f t="shared" ref="CH70:CQ70" ca="1" si="70">$F$70</f>
        <v xml:space="preserve"> </v>
      </c>
      <c r="CI70" s="1" t="str">
        <f t="shared" ca="1" si="70"/>
        <v xml:space="preserve"> </v>
      </c>
      <c r="CJ70" s="1" t="str">
        <f t="shared" ca="1" si="70"/>
        <v xml:space="preserve"> </v>
      </c>
      <c r="CK70" s="1" t="str">
        <f t="shared" ca="1" si="70"/>
        <v xml:space="preserve"> </v>
      </c>
      <c r="CL70" s="1" t="str">
        <f t="shared" ca="1" si="70"/>
        <v xml:space="preserve"> </v>
      </c>
      <c r="CM70" s="1" t="str">
        <f t="shared" ca="1" si="70"/>
        <v xml:space="preserve"> </v>
      </c>
      <c r="CN70" s="1" t="str">
        <f t="shared" ca="1" si="70"/>
        <v xml:space="preserve"> </v>
      </c>
      <c r="CO70" s="1" t="str">
        <f t="shared" ca="1" si="70"/>
        <v xml:space="preserve"> </v>
      </c>
      <c r="CP70" s="1" t="str">
        <f t="shared" ca="1" si="70"/>
        <v xml:space="preserve"> </v>
      </c>
      <c r="CQ70" s="1" t="str">
        <f t="shared" ca="1" si="70"/>
        <v xml:space="preserve"> </v>
      </c>
    </row>
    <row r="71" spans="2:95" ht="19.5" customHeight="1" x14ac:dyDescent="0.25">
      <c r="B71" t="str">
        <f t="shared" ca="1" si="56"/>
        <v xml:space="preserve"> </v>
      </c>
      <c r="C71" s="6" t="str">
        <f t="shared" ca="1" si="15"/>
        <v xml:space="preserve"> </v>
      </c>
      <c r="D71" t="str">
        <f t="shared" ca="1" si="57"/>
        <v xml:space="preserve"> </v>
      </c>
      <c r="E71" s="1" t="str">
        <f t="shared" ca="1" si="42"/>
        <v xml:space="preserve"> </v>
      </c>
      <c r="F71" s="1" t="str">
        <f t="shared" ca="1" si="29"/>
        <v xml:space="preserve"> </v>
      </c>
      <c r="G71" s="1" t="str">
        <f ca="1">IF(C71=" "," ",IF(C72=" ",$D$4-SUM($G$21:G70),($D$13-H71)))</f>
        <v xml:space="preserve"> </v>
      </c>
      <c r="H71" s="1" t="str">
        <f t="shared" ca="1" si="23"/>
        <v xml:space="preserve"> </v>
      </c>
      <c r="I71" s="1" t="str">
        <f t="shared" ca="1" si="50"/>
        <v xml:space="preserve"> </v>
      </c>
      <c r="Q71" s="1"/>
      <c r="U71" s="3" t="str">
        <f ca="1">IF(B70=$D$3,XIRR($F$20:F70,$C$20:C70)," ")</f>
        <v xml:space="preserve"> </v>
      </c>
      <c r="AG71" t="e">
        <f t="shared" ca="1" si="11"/>
        <v>#VALUE!</v>
      </c>
      <c r="CG71" s="47" t="e">
        <f ca="1">IRR(CG20:CG70)*12</f>
        <v>#VALUE!</v>
      </c>
      <c r="CH71" s="1" t="e">
        <f ca="1">F71+E71</f>
        <v>#VALUE!</v>
      </c>
      <c r="CI71" s="1" t="str">
        <f t="shared" ref="CI71:CQ71" ca="1" si="71">$F$71</f>
        <v xml:space="preserve"> </v>
      </c>
      <c r="CJ71" s="1" t="str">
        <f t="shared" ca="1" si="71"/>
        <v xml:space="preserve"> </v>
      </c>
      <c r="CK71" s="1" t="str">
        <f t="shared" ca="1" si="71"/>
        <v xml:space="preserve"> </v>
      </c>
      <c r="CL71" s="1" t="str">
        <f t="shared" ca="1" si="71"/>
        <v xml:space="preserve"> </v>
      </c>
      <c r="CM71" s="1" t="str">
        <f t="shared" ca="1" si="71"/>
        <v xml:space="preserve"> </v>
      </c>
      <c r="CN71" s="1" t="str">
        <f t="shared" ca="1" si="71"/>
        <v xml:space="preserve"> </v>
      </c>
      <c r="CO71" s="1" t="str">
        <f t="shared" ca="1" si="71"/>
        <v xml:space="preserve"> </v>
      </c>
      <c r="CP71" s="1" t="str">
        <f t="shared" ca="1" si="71"/>
        <v xml:space="preserve"> </v>
      </c>
      <c r="CQ71" s="1" t="str">
        <f t="shared" ca="1" si="71"/>
        <v xml:space="preserve"> </v>
      </c>
    </row>
    <row r="72" spans="2:95" ht="19.5" customHeight="1" x14ac:dyDescent="0.25">
      <c r="B72" t="str">
        <f t="shared" ca="1" si="56"/>
        <v xml:space="preserve"> </v>
      </c>
      <c r="C72" s="6" t="str">
        <f t="shared" ca="1" si="15"/>
        <v xml:space="preserve"> </v>
      </c>
      <c r="D72" t="str">
        <f t="shared" ca="1" si="57"/>
        <v xml:space="preserve"> </v>
      </c>
      <c r="E72" s="1" t="str">
        <f t="shared" ca="1" si="42"/>
        <v xml:space="preserve"> </v>
      </c>
      <c r="F72" s="1" t="str">
        <f t="shared" ca="1" si="29"/>
        <v xml:space="preserve"> </v>
      </c>
      <c r="G72" s="1" t="str">
        <f ca="1">IF(C72=" "," ",IF(C73=" ",$D$4-SUM($G$21:G71),($D$13-H72)))</f>
        <v xml:space="preserve"> </v>
      </c>
      <c r="H72" s="1" t="str">
        <f t="shared" ca="1" si="23"/>
        <v xml:space="preserve"> </v>
      </c>
      <c r="I72" s="1" t="str">
        <f t="shared" ca="1" si="50"/>
        <v xml:space="preserve"> </v>
      </c>
      <c r="Q72" s="1"/>
      <c r="U72" s="3" t="str">
        <f ca="1">IF(B71=$D$3,XIRR($F$20:F71,$C$20:C71)," ")</f>
        <v xml:space="preserve"> </v>
      </c>
      <c r="AG72" t="e">
        <f t="shared" ca="1" si="11"/>
        <v>#VALUE!</v>
      </c>
      <c r="CH72" s="47" t="e">
        <f ca="1">IRR(CH20:CH71)*12</f>
        <v>#VALUE!</v>
      </c>
      <c r="CI72" s="1" t="e">
        <f ca="1">F72+E72</f>
        <v>#VALUE!</v>
      </c>
      <c r="CJ72" s="1" t="str">
        <f t="shared" ref="CJ72:CQ72" ca="1" si="72">$F$72</f>
        <v xml:space="preserve"> </v>
      </c>
      <c r="CK72" s="1" t="str">
        <f t="shared" ca="1" si="72"/>
        <v xml:space="preserve"> </v>
      </c>
      <c r="CL72" s="1" t="str">
        <f t="shared" ca="1" si="72"/>
        <v xml:space="preserve"> </v>
      </c>
      <c r="CM72" s="1" t="str">
        <f t="shared" ca="1" si="72"/>
        <v xml:space="preserve"> </v>
      </c>
      <c r="CN72" s="1" t="str">
        <f t="shared" ca="1" si="72"/>
        <v xml:space="preserve"> </v>
      </c>
      <c r="CO72" s="1" t="str">
        <f t="shared" ca="1" si="72"/>
        <v xml:space="preserve"> </v>
      </c>
      <c r="CP72" s="1" t="str">
        <f t="shared" ca="1" si="72"/>
        <v xml:space="preserve"> </v>
      </c>
      <c r="CQ72" s="1" t="str">
        <f t="shared" ca="1" si="72"/>
        <v xml:space="preserve"> </v>
      </c>
    </row>
    <row r="73" spans="2:95" ht="19.5" customHeight="1" x14ac:dyDescent="0.25">
      <c r="B73" t="str">
        <f t="shared" ca="1" si="56"/>
        <v xml:space="preserve"> </v>
      </c>
      <c r="C73" s="6" t="str">
        <f t="shared" ca="1" si="15"/>
        <v xml:space="preserve"> </v>
      </c>
      <c r="D73" t="str">
        <f t="shared" ca="1" si="57"/>
        <v xml:space="preserve"> </v>
      </c>
      <c r="E73" s="1" t="str">
        <f t="shared" ca="1" si="42"/>
        <v xml:space="preserve"> </v>
      </c>
      <c r="F73" s="1" t="str">
        <f t="shared" ca="1" si="29"/>
        <v xml:space="preserve"> </v>
      </c>
      <c r="G73" s="1" t="str">
        <f ca="1">IF(C73=" "," ",IF(C74=" ",$D$4-SUM($G$21:G72),($D$13-H73)))</f>
        <v xml:space="preserve"> </v>
      </c>
      <c r="H73" s="1" t="str">
        <f t="shared" ca="1" si="23"/>
        <v xml:space="preserve"> </v>
      </c>
      <c r="I73" s="1" t="str">
        <f t="shared" ca="1" si="50"/>
        <v xml:space="preserve"> </v>
      </c>
      <c r="Q73" s="1"/>
      <c r="U73" s="3" t="str">
        <f ca="1">IF(B72=$D$3,XIRR($F$20:F72,$C$20:C72)," ")</f>
        <v xml:space="preserve"> </v>
      </c>
      <c r="AG73" t="e">
        <f t="shared" ca="1" si="11"/>
        <v>#VALUE!</v>
      </c>
      <c r="CI73" s="47" t="e">
        <f ca="1">IRR(CI20:CI72)*12</f>
        <v>#VALUE!</v>
      </c>
      <c r="CJ73" s="1" t="e">
        <f ca="1">F73+E73</f>
        <v>#VALUE!</v>
      </c>
      <c r="CK73" s="1" t="str">
        <f t="shared" ref="CK73:CQ73" ca="1" si="73">$F$73</f>
        <v xml:space="preserve"> </v>
      </c>
      <c r="CL73" s="1" t="str">
        <f t="shared" ca="1" si="73"/>
        <v xml:space="preserve"> </v>
      </c>
      <c r="CM73" s="1" t="str">
        <f t="shared" ca="1" si="73"/>
        <v xml:space="preserve"> </v>
      </c>
      <c r="CN73" s="1" t="str">
        <f t="shared" ca="1" si="73"/>
        <v xml:space="preserve"> </v>
      </c>
      <c r="CO73" s="1" t="str">
        <f t="shared" ca="1" si="73"/>
        <v xml:space="preserve"> </v>
      </c>
      <c r="CP73" s="1" t="str">
        <f t="shared" ca="1" si="73"/>
        <v xml:space="preserve"> </v>
      </c>
      <c r="CQ73" s="1" t="str">
        <f t="shared" ca="1" si="73"/>
        <v xml:space="preserve"> </v>
      </c>
    </row>
    <row r="74" spans="2:95" ht="19.5" customHeight="1" x14ac:dyDescent="0.25">
      <c r="B74" t="str">
        <f t="shared" ca="1" si="56"/>
        <v xml:space="preserve"> </v>
      </c>
      <c r="C74" s="6" t="str">
        <f t="shared" ca="1" si="15"/>
        <v xml:space="preserve"> </v>
      </c>
      <c r="D74" t="str">
        <f t="shared" ca="1" si="57"/>
        <v xml:space="preserve"> </v>
      </c>
      <c r="E74" s="1" t="str">
        <f t="shared" ca="1" si="42"/>
        <v xml:space="preserve"> </v>
      </c>
      <c r="F74" s="1" t="str">
        <f t="shared" ca="1" si="29"/>
        <v xml:space="preserve"> </v>
      </c>
      <c r="G74" s="1" t="str">
        <f ca="1">IF(C74=" "," ",IF(C75=" ",$D$4-SUM($G$21:G73),($D$13-H74)))</f>
        <v xml:space="preserve"> </v>
      </c>
      <c r="H74" s="1" t="str">
        <f t="shared" ca="1" si="23"/>
        <v xml:space="preserve"> </v>
      </c>
      <c r="I74" s="1" t="str">
        <f t="shared" ca="1" si="50"/>
        <v xml:space="preserve"> </v>
      </c>
      <c r="Q74" s="1"/>
      <c r="U74" s="3" t="str">
        <f ca="1">IF(B73=$D$3,XIRR($F$20:F73,$C$20:C73)," ")</f>
        <v xml:space="preserve"> </v>
      </c>
      <c r="AG74" t="e">
        <f t="shared" ca="1" si="11"/>
        <v>#VALUE!</v>
      </c>
      <c r="CJ74" s="47" t="e">
        <f ca="1">IRR(CJ20:CJ73)*12</f>
        <v>#VALUE!</v>
      </c>
      <c r="CK74" s="1" t="e">
        <f ca="1">F74+E74</f>
        <v>#VALUE!</v>
      </c>
      <c r="CL74" s="1" t="str">
        <f t="shared" ref="CL74:CQ74" ca="1" si="74">$F$74</f>
        <v xml:space="preserve"> </v>
      </c>
      <c r="CM74" s="1" t="str">
        <f t="shared" ca="1" si="74"/>
        <v xml:space="preserve"> </v>
      </c>
      <c r="CN74" s="1" t="str">
        <f t="shared" ca="1" si="74"/>
        <v xml:space="preserve"> </v>
      </c>
      <c r="CO74" s="1" t="str">
        <f t="shared" ca="1" si="74"/>
        <v xml:space="preserve"> </v>
      </c>
      <c r="CP74" s="1" t="str">
        <f t="shared" ca="1" si="74"/>
        <v xml:space="preserve"> </v>
      </c>
      <c r="CQ74" s="1" t="str">
        <f t="shared" ca="1" si="74"/>
        <v xml:space="preserve"> </v>
      </c>
    </row>
    <row r="75" spans="2:95" ht="19.5" customHeight="1" x14ac:dyDescent="0.25">
      <c r="B75" t="str">
        <f t="shared" ca="1" si="56"/>
        <v xml:space="preserve"> </v>
      </c>
      <c r="C75" s="6" t="str">
        <f t="shared" ca="1" si="15"/>
        <v xml:space="preserve"> </v>
      </c>
      <c r="D75" t="str">
        <f t="shared" ca="1" si="57"/>
        <v xml:space="preserve"> </v>
      </c>
      <c r="E75" s="1" t="str">
        <f t="shared" ca="1" si="42"/>
        <v xml:space="preserve"> </v>
      </c>
      <c r="F75" s="1" t="str">
        <f t="shared" ca="1" si="29"/>
        <v xml:space="preserve"> </v>
      </c>
      <c r="G75" s="1" t="str">
        <f ca="1">IF(C75=" "," ",IF(C76=" ",$D$4-SUM($G$21:G74),($D$13-H75)))</f>
        <v xml:space="preserve"> </v>
      </c>
      <c r="H75" s="1" t="str">
        <f t="shared" ca="1" si="23"/>
        <v xml:space="preserve"> </v>
      </c>
      <c r="I75" s="1" t="str">
        <f t="shared" ca="1" si="50"/>
        <v xml:space="preserve"> </v>
      </c>
      <c r="Q75" s="1"/>
      <c r="U75" s="3" t="str">
        <f ca="1">IF(B74=$D$3,XIRR($F$20:F74,$C$20:C74)," ")</f>
        <v xml:space="preserve"> </v>
      </c>
      <c r="AG75" t="e">
        <f t="shared" ca="1" si="11"/>
        <v>#VALUE!</v>
      </c>
      <c r="CK75" s="47" t="e">
        <f ca="1">IRR(CK20:CK74)*12</f>
        <v>#VALUE!</v>
      </c>
      <c r="CL75" s="1" t="e">
        <f ca="1">F75+E75</f>
        <v>#VALUE!</v>
      </c>
      <c r="CM75" s="1" t="str">
        <f ca="1">$F$75</f>
        <v xml:space="preserve"> </v>
      </c>
      <c r="CN75" s="1" t="str">
        <f ca="1">$F$75</f>
        <v xml:space="preserve"> </v>
      </c>
      <c r="CO75" s="1" t="str">
        <f ca="1">$F$75</f>
        <v xml:space="preserve"> </v>
      </c>
      <c r="CP75" s="1" t="str">
        <f ca="1">$F$75</f>
        <v xml:space="preserve"> </v>
      </c>
      <c r="CQ75" s="1" t="str">
        <f ca="1">$F$75</f>
        <v xml:space="preserve"> </v>
      </c>
    </row>
    <row r="76" spans="2:95" ht="19.5" customHeight="1" x14ac:dyDescent="0.25">
      <c r="B76" t="str">
        <f t="shared" ca="1" si="56"/>
        <v xml:space="preserve"> </v>
      </c>
      <c r="C76" s="6" t="str">
        <f t="shared" ca="1" si="15"/>
        <v xml:space="preserve"> </v>
      </c>
      <c r="D76" t="str">
        <f t="shared" ca="1" si="57"/>
        <v xml:space="preserve"> </v>
      </c>
      <c r="E76" s="1" t="str">
        <f t="shared" ca="1" si="42"/>
        <v xml:space="preserve"> </v>
      </c>
      <c r="F76" s="1" t="str">
        <f t="shared" ca="1" si="29"/>
        <v xml:space="preserve"> </v>
      </c>
      <c r="G76" s="1" t="str">
        <f ca="1">IF(C76=" "," ",IF(C77=" ",$D$4-SUM($G$21:G75),($D$13-H76)))</f>
        <v xml:space="preserve"> </v>
      </c>
      <c r="H76" s="1" t="str">
        <f t="shared" ca="1" si="23"/>
        <v xml:space="preserve"> </v>
      </c>
      <c r="I76" s="1" t="str">
        <f t="shared" ca="1" si="50"/>
        <v xml:space="preserve"> </v>
      </c>
      <c r="Q76" s="1"/>
      <c r="U76" s="3" t="str">
        <f ca="1">IF(B75=$D$3,XIRR($F$20:F75,$C$20:C75)," ")</f>
        <v xml:space="preserve"> </v>
      </c>
      <c r="AG76" t="e">
        <f t="shared" ca="1" si="11"/>
        <v>#VALUE!</v>
      </c>
      <c r="CL76" s="47" t="e">
        <f ca="1">IRR(CL20:CL75)*12</f>
        <v>#VALUE!</v>
      </c>
      <c r="CM76" s="1" t="e">
        <f ca="1">F76+E76</f>
        <v>#VALUE!</v>
      </c>
      <c r="CN76" s="1" t="str">
        <f ca="1">$F$76</f>
        <v xml:space="preserve"> </v>
      </c>
      <c r="CO76" s="1" t="str">
        <f ca="1">$F$76</f>
        <v xml:space="preserve"> </v>
      </c>
      <c r="CP76" s="1" t="str">
        <f ca="1">$F$76</f>
        <v xml:space="preserve"> </v>
      </c>
      <c r="CQ76" s="1" t="str">
        <f ca="1">$F$76</f>
        <v xml:space="preserve"> </v>
      </c>
    </row>
    <row r="77" spans="2:95" ht="19.5" customHeight="1" x14ac:dyDescent="0.25">
      <c r="B77" t="str">
        <f t="shared" ca="1" si="56"/>
        <v xml:space="preserve"> </v>
      </c>
      <c r="C77" s="6" t="str">
        <f t="shared" ca="1" si="15"/>
        <v xml:space="preserve"> </v>
      </c>
      <c r="D77" t="str">
        <f t="shared" ca="1" si="57"/>
        <v xml:space="preserve"> </v>
      </c>
      <c r="E77" s="1" t="str">
        <f t="shared" ca="1" si="42"/>
        <v xml:space="preserve"> </v>
      </c>
      <c r="F77" s="1" t="str">
        <f t="shared" ca="1" si="29"/>
        <v xml:space="preserve"> </v>
      </c>
      <c r="G77" s="1" t="str">
        <f ca="1">IF(C77=" "," ",IF(C78=" ",$D$4-SUM($G$21:G76),($D$13-H77)))</f>
        <v xml:space="preserve"> </v>
      </c>
      <c r="H77" s="1" t="str">
        <f t="shared" ca="1" si="23"/>
        <v xml:space="preserve"> </v>
      </c>
      <c r="I77" s="1" t="str">
        <f t="shared" ca="1" si="50"/>
        <v xml:space="preserve"> </v>
      </c>
      <c r="Q77" s="1"/>
      <c r="U77" s="3" t="str">
        <f ca="1">IF(B76=$D$3,XIRR($F$20:F76,$C$20:C76)," ")</f>
        <v xml:space="preserve"> </v>
      </c>
      <c r="AG77" t="e">
        <f t="shared" ca="1" si="11"/>
        <v>#VALUE!</v>
      </c>
      <c r="CM77" s="47" t="e">
        <f ca="1">IRR(CM20:CM76)*12</f>
        <v>#VALUE!</v>
      </c>
      <c r="CN77" s="1" t="e">
        <f ca="1">F77+E77</f>
        <v>#VALUE!</v>
      </c>
      <c r="CO77" s="1" t="str">
        <f ca="1">$F$77</f>
        <v xml:space="preserve"> </v>
      </c>
      <c r="CP77" s="1" t="str">
        <f ca="1">$F$77</f>
        <v xml:space="preserve"> </v>
      </c>
      <c r="CQ77" s="1" t="str">
        <f ca="1">$F$77</f>
        <v xml:space="preserve"> </v>
      </c>
    </row>
    <row r="78" spans="2:95" ht="19.5" customHeight="1" x14ac:dyDescent="0.25">
      <c r="B78" t="str">
        <f t="shared" ca="1" si="56"/>
        <v xml:space="preserve"> </v>
      </c>
      <c r="C78" s="6" t="str">
        <f t="shared" ca="1" si="15"/>
        <v xml:space="preserve"> </v>
      </c>
      <c r="D78" t="str">
        <f t="shared" ca="1" si="57"/>
        <v xml:space="preserve"> </v>
      </c>
      <c r="E78" s="1" t="str">
        <f t="shared" ca="1" si="42"/>
        <v xml:space="preserve"> </v>
      </c>
      <c r="F78" s="1" t="str">
        <f t="shared" ca="1" si="29"/>
        <v xml:space="preserve"> </v>
      </c>
      <c r="G78" s="1" t="str">
        <f ca="1">IF(C78=" "," ",IF(C79=" ",$D$4-SUM($G$21:G77),($D$13-H78)))</f>
        <v xml:space="preserve"> </v>
      </c>
      <c r="H78" s="1" t="str">
        <f t="shared" ca="1" si="23"/>
        <v xml:space="preserve"> </v>
      </c>
      <c r="I78" s="1" t="str">
        <f t="shared" ca="1" si="50"/>
        <v xml:space="preserve"> </v>
      </c>
      <c r="Q78" s="1"/>
      <c r="U78" s="3" t="str">
        <f ca="1">IF(B77=$D$3,XIRR($F$20:F77,$C$20:C77)," ")</f>
        <v xml:space="preserve"> </v>
      </c>
      <c r="AG78" t="e">
        <f t="shared" ca="1" si="11"/>
        <v>#VALUE!</v>
      </c>
      <c r="CN78" s="47" t="e">
        <f ca="1">IRR(CN20:CN77)*12</f>
        <v>#VALUE!</v>
      </c>
      <c r="CO78" s="1" t="e">
        <f ca="1">F78+E78</f>
        <v>#VALUE!</v>
      </c>
      <c r="CP78" s="1" t="str">
        <f ca="1">$F$78</f>
        <v xml:space="preserve"> </v>
      </c>
      <c r="CQ78" s="1" t="str">
        <f ca="1">$F$78</f>
        <v xml:space="preserve"> </v>
      </c>
    </row>
    <row r="79" spans="2:95" ht="19.5" customHeight="1" x14ac:dyDescent="0.25">
      <c r="B79" t="str">
        <f t="shared" ca="1" si="56"/>
        <v xml:space="preserve"> </v>
      </c>
      <c r="C79" s="6" t="str">
        <f t="shared" ca="1" si="15"/>
        <v xml:space="preserve"> </v>
      </c>
      <c r="D79" t="str">
        <f t="shared" ca="1" si="57"/>
        <v xml:space="preserve"> </v>
      </c>
      <c r="E79" s="1" t="str">
        <f t="shared" ca="1" si="42"/>
        <v xml:space="preserve"> </v>
      </c>
      <c r="F79" s="1" t="str">
        <f t="shared" ca="1" si="29"/>
        <v xml:space="preserve"> </v>
      </c>
      <c r="G79" s="1" t="str">
        <f ca="1">IF(C79=" "," ",IF(C80=" ",$D$4-SUM($G$21:G78),($D$13-H79)))</f>
        <v xml:space="preserve"> </v>
      </c>
      <c r="H79" s="1" t="str">
        <f t="shared" ca="1" si="23"/>
        <v xml:space="preserve"> </v>
      </c>
      <c r="I79" s="1" t="str">
        <f t="shared" ca="1" si="50"/>
        <v xml:space="preserve"> </v>
      </c>
      <c r="Q79" s="1"/>
      <c r="U79" s="3" t="str">
        <f ca="1">IF(B78=$D$3,XIRR($F$20:F78,$C$20:C78)," ")</f>
        <v xml:space="preserve"> </v>
      </c>
      <c r="AG79" t="e">
        <f t="shared" ca="1" si="11"/>
        <v>#VALUE!</v>
      </c>
      <c r="CO79" s="47" t="e">
        <f ca="1">IRR(CO20:CO78)*12</f>
        <v>#VALUE!</v>
      </c>
      <c r="CP79" s="1" t="e">
        <f ca="1">F79+E79</f>
        <v>#VALUE!</v>
      </c>
      <c r="CQ79" s="1" t="str">
        <f ca="1">$F$79</f>
        <v xml:space="preserve"> </v>
      </c>
    </row>
    <row r="80" spans="2:95" ht="19.5" customHeight="1" x14ac:dyDescent="0.25">
      <c r="B80" t="str">
        <f t="shared" ca="1" si="56"/>
        <v xml:space="preserve"> </v>
      </c>
      <c r="C80" s="6" t="str">
        <f t="shared" ca="1" si="15"/>
        <v xml:space="preserve"> </v>
      </c>
      <c r="D80" t="str">
        <f t="shared" ca="1" si="57"/>
        <v xml:space="preserve"> </v>
      </c>
      <c r="E80" s="1" t="str">
        <f t="shared" ca="1" si="42"/>
        <v xml:space="preserve"> </v>
      </c>
      <c r="F80" s="1" t="str">
        <f t="shared" ca="1" si="29"/>
        <v xml:space="preserve"> </v>
      </c>
      <c r="G80" s="1" t="str">
        <f ca="1">IF(C80=" "," ",IF(C81=" ",$D$4-SUM($G$21:G79),($D$13-H80)))</f>
        <v xml:space="preserve"> </v>
      </c>
      <c r="H80" s="1" t="str">
        <f t="shared" ca="1" si="23"/>
        <v xml:space="preserve"> </v>
      </c>
      <c r="I80" s="1" t="str">
        <f t="shared" ca="1" si="50"/>
        <v xml:space="preserve"> </v>
      </c>
      <c r="Q80" s="1" t="str">
        <f ca="1">IF($D$3=B80,0,IF(C80=" "," ",IF(розрахунки!$G$2=розрахунки!$AE$9,$D$10*$D$9,IF(розрахунки!$G$2=розрахунки!$AE$7,0,$D$10*$D$9*0.75))))</f>
        <v xml:space="preserve"> </v>
      </c>
      <c r="U80" s="3" t="str">
        <f ca="1">IF(B79=$D$3,XIRR($F$20:F79,$C$20:C79)," ")</f>
        <v xml:space="preserve"> </v>
      </c>
      <c r="AG80" t="e">
        <f t="shared" ca="1" si="11"/>
        <v>#VALUE!</v>
      </c>
      <c r="CP80" s="47" t="e">
        <f ca="1">IRR(CP20:CP79)*12</f>
        <v>#VALUE!</v>
      </c>
      <c r="CQ80" s="1" t="e">
        <f ca="1">F80+E80</f>
        <v>#VALUE!</v>
      </c>
    </row>
    <row r="81" spans="2:95" ht="19.5" customHeight="1" x14ac:dyDescent="0.25">
      <c r="B81" t="str">
        <f t="shared" ca="1" si="56"/>
        <v xml:space="preserve"> </v>
      </c>
      <c r="C81" s="6" t="str">
        <f t="shared" ca="1" si="15"/>
        <v xml:space="preserve"> </v>
      </c>
      <c r="D81" t="str">
        <f t="shared" ca="1" si="57"/>
        <v xml:space="preserve"> </v>
      </c>
      <c r="E81" s="1" t="str">
        <f t="shared" ca="1" si="42"/>
        <v xml:space="preserve"> </v>
      </c>
      <c r="F81" s="1" t="str">
        <f t="shared" ca="1" si="29"/>
        <v xml:space="preserve"> </v>
      </c>
      <c r="G81" s="1" t="str">
        <f ca="1">IF(C81=" "," ",IF(C82=" ",$D$4-SUM($G$21:G80),($D$13-H81)))</f>
        <v xml:space="preserve"> </v>
      </c>
      <c r="H81" s="1" t="str">
        <f t="shared" ca="1" si="23"/>
        <v xml:space="preserve"> </v>
      </c>
      <c r="I81" s="1" t="str">
        <f t="shared" ca="1" si="50"/>
        <v xml:space="preserve"> </v>
      </c>
      <c r="Q81" s="1"/>
      <c r="U81" s="3" t="str">
        <f ca="1">IF(B80=$D$3,XIRR($F$20:F80,$C$20:C80)," ")</f>
        <v xml:space="preserve"> </v>
      </c>
      <c r="AG81" t="e">
        <f t="shared" ca="1" si="11"/>
        <v>#VALUE!</v>
      </c>
      <c r="CQ81" s="47" t="e">
        <f ca="1">IRR(CQ20:CQ80)*12</f>
        <v>#VALUE!</v>
      </c>
    </row>
    <row r="82" spans="2:95" ht="19.5" customHeight="1" x14ac:dyDescent="0.25">
      <c r="B82" t="str">
        <f t="shared" ca="1" si="56"/>
        <v xml:space="preserve"> </v>
      </c>
      <c r="C82" s="6" t="str">
        <f t="shared" ca="1" si="15"/>
        <v xml:space="preserve"> </v>
      </c>
      <c r="D82" t="str">
        <f t="shared" ca="1" si="57"/>
        <v xml:space="preserve"> </v>
      </c>
      <c r="E82" s="1" t="str">
        <f t="shared" ca="1" si="42"/>
        <v xml:space="preserve"> </v>
      </c>
      <c r="F82" s="1" t="str">
        <f t="shared" ca="1" si="29"/>
        <v xml:space="preserve"> </v>
      </c>
      <c r="G82" s="1" t="str">
        <f ca="1">IF(C82=" "," ",IF(C83=" ",$D$4-SUM($G$21:G81),($D$13-H82)))</f>
        <v xml:space="preserve"> </v>
      </c>
      <c r="H82" s="1" t="str">
        <f t="shared" ca="1" si="23"/>
        <v xml:space="preserve"> </v>
      </c>
      <c r="I82" s="1" t="str">
        <f t="shared" ca="1" si="50"/>
        <v xml:space="preserve"> </v>
      </c>
      <c r="Q82" s="1"/>
      <c r="U82" s="3" t="str">
        <f ca="1">IF(B81=$D$3,XIRR($F$20:F81,$C$20:C81)," ")</f>
        <v xml:space="preserve"> </v>
      </c>
      <c r="AG82" t="e">
        <f t="shared" ca="1" si="11"/>
        <v>#VALUE!</v>
      </c>
    </row>
    <row r="83" spans="2:95" ht="19.5" customHeight="1" x14ac:dyDescent="0.25">
      <c r="B83" t="str">
        <f t="shared" ca="1" si="56"/>
        <v xml:space="preserve"> </v>
      </c>
      <c r="C83" s="6" t="str">
        <f t="shared" ca="1" si="15"/>
        <v xml:space="preserve"> </v>
      </c>
      <c r="D83" t="str">
        <f t="shared" ca="1" si="57"/>
        <v xml:space="preserve"> </v>
      </c>
      <c r="E83" s="1" t="str">
        <f t="shared" ca="1" si="42"/>
        <v xml:space="preserve"> </v>
      </c>
      <c r="F83" s="1" t="str">
        <f t="shared" ca="1" si="29"/>
        <v xml:space="preserve"> </v>
      </c>
      <c r="G83" s="1" t="str">
        <f ca="1">IF(C83=" "," ",IF(C84=" ",$D$4-SUM($G$21:G82),($D$13-H83)))</f>
        <v xml:space="preserve"> </v>
      </c>
      <c r="H83" s="1" t="str">
        <f t="shared" ca="1" si="23"/>
        <v xml:space="preserve"> </v>
      </c>
      <c r="I83" s="1" t="str">
        <f t="shared" ca="1" si="50"/>
        <v xml:space="preserve"> </v>
      </c>
      <c r="Q83" s="1"/>
      <c r="U83" s="3" t="str">
        <f ca="1">IF(B82=$D$3,XIRR($F$20:F82,$C$20:C82)," ")</f>
        <v xml:space="preserve"> </v>
      </c>
      <c r="AG83" t="e">
        <f t="shared" ca="1" si="11"/>
        <v>#VALUE!</v>
      </c>
    </row>
    <row r="84" spans="2:95" ht="19.5" customHeight="1" x14ac:dyDescent="0.25">
      <c r="B84" t="str">
        <f t="shared" ca="1" si="56"/>
        <v xml:space="preserve"> </v>
      </c>
      <c r="C84" s="6" t="str">
        <f t="shared" ca="1" si="15"/>
        <v xml:space="preserve"> </v>
      </c>
      <c r="D84" t="str">
        <f t="shared" ca="1" si="57"/>
        <v xml:space="preserve"> </v>
      </c>
      <c r="E84" s="1" t="str">
        <f t="shared" ca="1" si="42"/>
        <v xml:space="preserve"> </v>
      </c>
      <c r="F84" s="1" t="str">
        <f t="shared" ca="1" si="29"/>
        <v xml:space="preserve"> </v>
      </c>
      <c r="G84" s="1" t="str">
        <f ca="1">IF(C84=" "," ",IF(C85=" ",$D$4-SUM($G$21:G83),($D$13-H84)))</f>
        <v xml:space="preserve"> </v>
      </c>
      <c r="H84" s="1" t="str">
        <f t="shared" ca="1" si="23"/>
        <v xml:space="preserve"> </v>
      </c>
      <c r="I84" s="1" t="str">
        <f t="shared" ca="1" si="50"/>
        <v xml:space="preserve"> </v>
      </c>
      <c r="Q84" s="1"/>
      <c r="U84" s="3" t="str">
        <f ca="1">IF(B83=$D$3,XIRR($F$20:F83,$C$20:C83)," ")</f>
        <v xml:space="preserve"> </v>
      </c>
      <c r="AG84" t="e">
        <f t="shared" ca="1" si="11"/>
        <v>#VALUE!</v>
      </c>
    </row>
    <row r="85" spans="2:95" ht="19.5" customHeight="1" x14ac:dyDescent="0.25">
      <c r="B85" t="str">
        <f t="shared" ca="1" si="56"/>
        <v xml:space="preserve"> </v>
      </c>
      <c r="C85" s="6" t="str">
        <f t="shared" ca="1" si="15"/>
        <v xml:space="preserve"> </v>
      </c>
      <c r="D85" t="str">
        <f t="shared" ca="1" si="57"/>
        <v xml:space="preserve"> </v>
      </c>
      <c r="E85" s="1" t="str">
        <f t="shared" ca="1" si="42"/>
        <v xml:space="preserve"> </v>
      </c>
      <c r="F85" s="1" t="str">
        <f t="shared" ca="1" si="29"/>
        <v xml:space="preserve"> </v>
      </c>
      <c r="G85" s="1" t="str">
        <f ca="1">IF(C85=" "," ",IF(C86=" ",$D$4-SUM($G$21:G84),($D$13-H85)))</f>
        <v xml:space="preserve"> </v>
      </c>
      <c r="H85" s="1" t="str">
        <f t="shared" ca="1" si="23"/>
        <v xml:space="preserve"> </v>
      </c>
      <c r="I85" s="1" t="str">
        <f t="shared" ref="I85:I117" ca="1" si="75">IF(C85=" "," ",IF($F$8="нет",$D$7*$D$4,($D$4*(1+$D$8))*$D$7))</f>
        <v xml:space="preserve"> </v>
      </c>
      <c r="Q85" s="1"/>
      <c r="U85" s="3" t="str">
        <f ca="1">IF(B84=$D$3,XIRR($F$20:F84,$C$20:C84)," ")</f>
        <v xml:space="preserve"> </v>
      </c>
      <c r="AG85" t="e">
        <f t="shared" ca="1" si="11"/>
        <v>#VALUE!</v>
      </c>
    </row>
    <row r="86" spans="2:95" ht="19.5" customHeight="1" x14ac:dyDescent="0.25">
      <c r="B86" t="str">
        <f t="shared" ca="1" si="56"/>
        <v xml:space="preserve"> </v>
      </c>
      <c r="C86" s="6" t="str">
        <f t="shared" ca="1" si="15"/>
        <v xml:space="preserve"> </v>
      </c>
      <c r="D86" t="str">
        <f t="shared" ca="1" si="57"/>
        <v xml:space="preserve"> </v>
      </c>
      <c r="E86" s="1" t="str">
        <f t="shared" ca="1" si="42"/>
        <v xml:space="preserve"> </v>
      </c>
      <c r="F86" s="1" t="str">
        <f t="shared" ca="1" si="29"/>
        <v xml:space="preserve"> </v>
      </c>
      <c r="G86" s="1" t="str">
        <f ca="1">IF(C86=" "," ",IF(C87=" ",$D$4-SUM($G$21:G85),($D$13-H86)))</f>
        <v xml:space="preserve"> </v>
      </c>
      <c r="H86" s="1" t="str">
        <f t="shared" ca="1" si="23"/>
        <v xml:space="preserve"> </v>
      </c>
      <c r="I86" s="1" t="str">
        <f t="shared" ca="1" si="75"/>
        <v xml:space="preserve"> </v>
      </c>
      <c r="Q86" s="1"/>
      <c r="U86" s="3" t="str">
        <f ca="1">IF(B85=$D$3,XIRR($F$20:F85,$C$20:C85)," ")</f>
        <v xml:space="preserve"> </v>
      </c>
      <c r="AG86" t="e">
        <f t="shared" ref="AG86:AG149" ca="1" si="76">DATE(YEAR(C86),12,31)-DATE(YEAR(C86),1,1)+1</f>
        <v>#VALUE!</v>
      </c>
    </row>
    <row r="87" spans="2:95" ht="19.5" customHeight="1" x14ac:dyDescent="0.25">
      <c r="B87" t="str">
        <f t="shared" ca="1" si="56"/>
        <v xml:space="preserve"> </v>
      </c>
      <c r="C87" s="6" t="str">
        <f t="shared" ref="C87:C89" ca="1" si="77">IF(B86&gt;=$D$3, " ", EDATE(C86,1))</f>
        <v xml:space="preserve"> </v>
      </c>
      <c r="D87" t="str">
        <f t="shared" ca="1" si="57"/>
        <v xml:space="preserve"> </v>
      </c>
      <c r="E87" s="1" t="str">
        <f t="shared" ca="1" si="42"/>
        <v xml:space="preserve"> </v>
      </c>
      <c r="F87" s="1" t="str">
        <f t="shared" ca="1" si="29"/>
        <v xml:space="preserve"> </v>
      </c>
      <c r="G87" s="1" t="str">
        <f ca="1">IF(C87=" "," ",IF(C88=" ",$D$4-SUM($G$21:G86),($D$13-H87)))</f>
        <v xml:space="preserve"> </v>
      </c>
      <c r="H87" s="1" t="str">
        <f t="shared" ca="1" si="23"/>
        <v xml:space="preserve"> </v>
      </c>
      <c r="I87" s="1" t="str">
        <f t="shared" ca="1" si="75"/>
        <v xml:space="preserve"> </v>
      </c>
      <c r="Q87" s="1"/>
      <c r="U87" s="3" t="str">
        <f ca="1">IF(B86=$D$3,XIRR($F$20:F86,$C$20:C86)," ")</f>
        <v xml:space="preserve"> </v>
      </c>
      <c r="AG87" t="e">
        <f t="shared" ca="1" si="76"/>
        <v>#VALUE!</v>
      </c>
    </row>
    <row r="88" spans="2:95" ht="19.5" customHeight="1" x14ac:dyDescent="0.25">
      <c r="B88" t="str">
        <f t="shared" ca="1" si="56"/>
        <v xml:space="preserve"> </v>
      </c>
      <c r="C88" s="6" t="str">
        <f t="shared" ca="1" si="77"/>
        <v xml:space="preserve"> </v>
      </c>
      <c r="D88" t="str">
        <f t="shared" ca="1" si="57"/>
        <v xml:space="preserve"> </v>
      </c>
      <c r="E88" s="1" t="str">
        <f t="shared" ca="1" si="42"/>
        <v xml:space="preserve"> </v>
      </c>
      <c r="F88" s="1" t="str">
        <f t="shared" ca="1" si="29"/>
        <v xml:space="preserve"> </v>
      </c>
      <c r="G88" s="1" t="str">
        <f ca="1">IF(C88=" "," ",IF(C89=" ",$D$4-SUM($G$21:G87),($D$13-H88)))</f>
        <v xml:space="preserve"> </v>
      </c>
      <c r="H88" s="1" t="str">
        <f t="shared" ca="1" si="23"/>
        <v xml:space="preserve"> </v>
      </c>
      <c r="I88" s="1" t="str">
        <f t="shared" ca="1" si="75"/>
        <v xml:space="preserve"> </v>
      </c>
      <c r="Q88" s="1"/>
      <c r="U88" s="3" t="str">
        <f ca="1">IF(B87=$D$3,XIRR($F$20:F87,$C$20:C87)," ")</f>
        <v xml:space="preserve"> </v>
      </c>
      <c r="AG88" t="e">
        <f t="shared" ca="1" si="76"/>
        <v>#VALUE!</v>
      </c>
    </row>
    <row r="89" spans="2:95" ht="19.5" customHeight="1" x14ac:dyDescent="0.25">
      <c r="B89" t="str">
        <f t="shared" ca="1" si="56"/>
        <v xml:space="preserve"> </v>
      </c>
      <c r="C89" s="6" t="str">
        <f t="shared" ca="1" si="77"/>
        <v xml:space="preserve"> </v>
      </c>
      <c r="D89" t="str">
        <f t="shared" ca="1" si="57"/>
        <v xml:space="preserve"> </v>
      </c>
      <c r="E89" s="1" t="str">
        <f t="shared" ca="1" si="42"/>
        <v xml:space="preserve"> </v>
      </c>
      <c r="F89" s="1" t="str">
        <f t="shared" ca="1" si="29"/>
        <v xml:space="preserve"> </v>
      </c>
      <c r="G89" s="1" t="str">
        <f ca="1">IF(C89=" "," ",IF(C90=" ",$D$4-SUM($G$21:G88),($D$13-H89)))</f>
        <v xml:space="preserve"> </v>
      </c>
      <c r="H89" s="1" t="str">
        <f t="shared" ca="1" si="23"/>
        <v xml:space="preserve"> </v>
      </c>
      <c r="I89" s="1" t="str">
        <f t="shared" ca="1" si="75"/>
        <v xml:space="preserve"> </v>
      </c>
      <c r="Q89" s="1"/>
      <c r="U89" s="3" t="str">
        <f ca="1">IF(B88=$D$3,XIRR($F$20:F88,$C$20:C88)," ")</f>
        <v xml:space="preserve"> </v>
      </c>
      <c r="AG89" t="e">
        <f t="shared" ca="1" si="76"/>
        <v>#VALUE!</v>
      </c>
    </row>
    <row r="90" spans="2:95" ht="19.5" customHeight="1" x14ac:dyDescent="0.25">
      <c r="B90" t="str">
        <f t="shared" ref="B90:B117" ca="1" si="78">IF(C90 =" "," ",B89+1)</f>
        <v xml:space="preserve"> </v>
      </c>
      <c r="C90" s="6" t="str">
        <f t="shared" ref="C90:C117" ca="1" si="79">IF(B89&gt;=$D$3, " ", EDATE(C89,1))</f>
        <v xml:space="preserve"> </v>
      </c>
      <c r="D90" t="str">
        <f t="shared" ref="D90:D117" ca="1" si="80">IF(C90=" "," ",(C90-C89))</f>
        <v xml:space="preserve"> </v>
      </c>
      <c r="E90" s="1" t="str">
        <f t="shared" ref="E90:E117" ca="1" si="81">IF(C90=" "," ",E89-G90)</f>
        <v xml:space="preserve"> </v>
      </c>
      <c r="F90" s="1" t="str">
        <f t="shared" ca="1" si="29"/>
        <v xml:space="preserve"> </v>
      </c>
      <c r="G90" s="1" t="str">
        <f ca="1">IF(C90=" "," ",IF(C91=" ",$D$4-SUM($G$21:G89),($D$13-H90)))</f>
        <v xml:space="preserve"> </v>
      </c>
      <c r="H90" s="1" t="str">
        <f t="shared" ca="1" si="23"/>
        <v xml:space="preserve"> </v>
      </c>
      <c r="I90" s="1" t="str">
        <f t="shared" ca="1" si="75"/>
        <v xml:space="preserve"> </v>
      </c>
      <c r="Q90" s="1"/>
      <c r="U90" s="3" t="str">
        <f ca="1">IF(B89=$D$3,XIRR($F$20:F89,$C$20:C89)," ")</f>
        <v xml:space="preserve"> </v>
      </c>
      <c r="AG90" t="e">
        <f t="shared" ca="1" si="76"/>
        <v>#VALUE!</v>
      </c>
    </row>
    <row r="91" spans="2:95" ht="19.5" customHeight="1" x14ac:dyDescent="0.25">
      <c r="B91" t="str">
        <f t="shared" ca="1" si="78"/>
        <v xml:space="preserve"> </v>
      </c>
      <c r="C91" s="6" t="str">
        <f t="shared" ca="1" si="79"/>
        <v xml:space="preserve"> </v>
      </c>
      <c r="D91" t="str">
        <f t="shared" ca="1" si="80"/>
        <v xml:space="preserve"> </v>
      </c>
      <c r="E91" s="1" t="str">
        <f t="shared" ca="1" si="81"/>
        <v xml:space="preserve"> </v>
      </c>
      <c r="F91" s="1" t="str">
        <f t="shared" ca="1" si="29"/>
        <v xml:space="preserve"> </v>
      </c>
      <c r="G91" s="1" t="str">
        <f ca="1">IF(C91=" "," ",IF(C92=" ",$D$4-SUM($G$21:G90),($D$13-H91)))</f>
        <v xml:space="preserve"> </v>
      </c>
      <c r="H91" s="1" t="str">
        <f t="shared" ca="1" si="23"/>
        <v xml:space="preserve"> </v>
      </c>
      <c r="I91" s="1" t="str">
        <f t="shared" ca="1" si="75"/>
        <v xml:space="preserve"> </v>
      </c>
      <c r="Q91" s="1"/>
      <c r="U91" s="3" t="str">
        <f ca="1">IF(B90=$D$3,XIRR($F$20:F90,$C$20:C90)," ")</f>
        <v xml:space="preserve"> </v>
      </c>
      <c r="AG91" t="e">
        <f t="shared" ca="1" si="76"/>
        <v>#VALUE!</v>
      </c>
    </row>
    <row r="92" spans="2:95" ht="19.5" customHeight="1" x14ac:dyDescent="0.25">
      <c r="B92" t="str">
        <f t="shared" ca="1" si="78"/>
        <v xml:space="preserve"> </v>
      </c>
      <c r="C92" s="6" t="str">
        <f t="shared" ca="1" si="79"/>
        <v xml:space="preserve"> </v>
      </c>
      <c r="D92" t="str">
        <f t="shared" ca="1" si="80"/>
        <v xml:space="preserve"> </v>
      </c>
      <c r="E92" s="1" t="str">
        <f t="shared" ca="1" si="81"/>
        <v xml:space="preserve"> </v>
      </c>
      <c r="F92" s="1" t="str">
        <f t="shared" ca="1" si="29"/>
        <v xml:space="preserve"> </v>
      </c>
      <c r="G92" s="1" t="str">
        <f ca="1">IF(C92=" "," ",IF(C93=" ",$D$4-SUM($G$21:G91),($D$13-H92)))</f>
        <v xml:space="preserve"> </v>
      </c>
      <c r="H92" s="1" t="str">
        <f t="shared" ca="1" si="23"/>
        <v xml:space="preserve"> </v>
      </c>
      <c r="I92" s="1" t="str">
        <f t="shared" ca="1" si="75"/>
        <v xml:space="preserve"> </v>
      </c>
      <c r="Q92" s="1" t="str">
        <f ca="1">IF($D$3=B92,0,IF(C92=" "," ",IF(розрахунки!$G$2=розрахунки!$AE$9,$D$10*$D$9,IF(розрахунки!$G$2=розрахунки!$AE$7,0,$D$10*$D$9*0.7))))</f>
        <v xml:space="preserve"> </v>
      </c>
      <c r="U92" s="3" t="str">
        <f ca="1">IF(B91=$D$3,XIRR($F$20:F91,$C$20:C91)," ")</f>
        <v xml:space="preserve"> </v>
      </c>
      <c r="AG92" t="e">
        <f t="shared" ca="1" si="76"/>
        <v>#VALUE!</v>
      </c>
    </row>
    <row r="93" spans="2:95" ht="19.5" customHeight="1" x14ac:dyDescent="0.25">
      <c r="B93" t="str">
        <f t="shared" ca="1" si="78"/>
        <v xml:space="preserve"> </v>
      </c>
      <c r="C93" s="6" t="str">
        <f t="shared" ca="1" si="79"/>
        <v xml:space="preserve"> </v>
      </c>
      <c r="D93" t="str">
        <f t="shared" ca="1" si="80"/>
        <v xml:space="preserve"> </v>
      </c>
      <c r="E93" s="1" t="str">
        <f t="shared" ca="1" si="81"/>
        <v xml:space="preserve"> </v>
      </c>
      <c r="F93" s="1" t="str">
        <f t="shared" ca="1" si="29"/>
        <v xml:space="preserve"> </v>
      </c>
      <c r="G93" s="1" t="str">
        <f ca="1">IF(C93=" "," ",IF(C94=" ",$D$4-SUM($G$21:G92),($D$13-H93)))</f>
        <v xml:space="preserve"> </v>
      </c>
      <c r="H93" s="1" t="str">
        <f t="shared" ref="H93:H140" ca="1" si="82">IF(C93=" "," ",IF($D$14="ні",E92*$D$6*D93/(DATE(YEAR(C93),12,31)-DATE(YEAR(C93),1,1)+1),E92*$F$14*D93/(DATE(YEAR(C93),12,31)-DATE(YEAR(C93),1,1)+1)))</f>
        <v xml:space="preserve"> </v>
      </c>
      <c r="I93" s="1" t="str">
        <f t="shared" ca="1" si="75"/>
        <v xml:space="preserve"> </v>
      </c>
      <c r="Q93" s="1"/>
      <c r="U93" s="3" t="str">
        <f ca="1">IF(B92=$D$3,XIRR($F$20:F92,$C$20:C92)," ")</f>
        <v xml:space="preserve"> </v>
      </c>
      <c r="AG93" t="e">
        <f t="shared" ca="1" si="76"/>
        <v>#VALUE!</v>
      </c>
    </row>
    <row r="94" spans="2:95" ht="19.5" customHeight="1" x14ac:dyDescent="0.25">
      <c r="B94" t="str">
        <f t="shared" ca="1" si="78"/>
        <v xml:space="preserve"> </v>
      </c>
      <c r="C94" s="6" t="str">
        <f t="shared" ca="1" si="79"/>
        <v xml:space="preserve"> </v>
      </c>
      <c r="D94" t="str">
        <f t="shared" ca="1" si="80"/>
        <v xml:space="preserve"> </v>
      </c>
      <c r="E94" s="1" t="str">
        <f t="shared" ca="1" si="81"/>
        <v xml:space="preserve"> </v>
      </c>
      <c r="F94" s="1" t="str">
        <f t="shared" ca="1" si="29"/>
        <v xml:space="preserve"> </v>
      </c>
      <c r="G94" s="1" t="str">
        <f ca="1">IF(C94=" "," ",IF(C95=" ",$D$4-SUM($G$21:G93),($D$13-H94)))</f>
        <v xml:space="preserve"> </v>
      </c>
      <c r="H94" s="1" t="str">
        <f t="shared" ca="1" si="82"/>
        <v xml:space="preserve"> </v>
      </c>
      <c r="I94" s="1" t="str">
        <f t="shared" ca="1" si="75"/>
        <v xml:space="preserve"> </v>
      </c>
      <c r="Q94" s="1"/>
      <c r="U94" s="3" t="str">
        <f ca="1">IF(B93=$D$3,XIRR($F$20:F93,$C$20:C93)," ")</f>
        <v xml:space="preserve"> </v>
      </c>
      <c r="AG94" t="e">
        <f t="shared" ca="1" si="76"/>
        <v>#VALUE!</v>
      </c>
    </row>
    <row r="95" spans="2:95" ht="19.5" customHeight="1" x14ac:dyDescent="0.25">
      <c r="B95" t="str">
        <f t="shared" ca="1" si="78"/>
        <v xml:space="preserve"> </v>
      </c>
      <c r="C95" s="6" t="str">
        <f t="shared" ca="1" si="79"/>
        <v xml:space="preserve"> </v>
      </c>
      <c r="D95" t="str">
        <f t="shared" ca="1" si="80"/>
        <v xml:space="preserve"> </v>
      </c>
      <c r="E95" s="1" t="str">
        <f t="shared" ca="1" si="81"/>
        <v xml:space="preserve"> </v>
      </c>
      <c r="F95" s="1" t="str">
        <f t="shared" ca="1" si="29"/>
        <v xml:space="preserve"> </v>
      </c>
      <c r="G95" s="1" t="str">
        <f ca="1">IF(C95=" "," ",IF(C96=" ",$D$4-SUM($G$21:G94),($D$13-H95)))</f>
        <v xml:space="preserve"> </v>
      </c>
      <c r="H95" s="1" t="str">
        <f t="shared" ca="1" si="82"/>
        <v xml:space="preserve"> </v>
      </c>
      <c r="I95" s="1" t="str">
        <f t="shared" ca="1" si="75"/>
        <v xml:space="preserve"> </v>
      </c>
      <c r="Q95" s="1"/>
      <c r="U95" s="3" t="str">
        <f ca="1">IF(B94=$D$3,XIRR($F$20:F94,$C$20:C94)," ")</f>
        <v xml:space="preserve"> </v>
      </c>
      <c r="AG95" t="e">
        <f t="shared" ca="1" si="76"/>
        <v>#VALUE!</v>
      </c>
    </row>
    <row r="96" spans="2:95" ht="19.5" customHeight="1" x14ac:dyDescent="0.25">
      <c r="B96" t="str">
        <f t="shared" ca="1" si="78"/>
        <v xml:space="preserve"> </v>
      </c>
      <c r="C96" s="6" t="str">
        <f t="shared" ca="1" si="79"/>
        <v xml:space="preserve"> </v>
      </c>
      <c r="D96" t="str">
        <f t="shared" ca="1" si="80"/>
        <v xml:space="preserve"> </v>
      </c>
      <c r="E96" s="1" t="str">
        <f t="shared" ca="1" si="81"/>
        <v xml:space="preserve"> </v>
      </c>
      <c r="F96" s="1" t="str">
        <f t="shared" ca="1" si="29"/>
        <v xml:space="preserve"> </v>
      </c>
      <c r="G96" s="1" t="str">
        <f ca="1">IF(C96=" "," ",IF(C97=" ",$D$4-SUM($G$21:G95),($D$13-H96)))</f>
        <v xml:space="preserve"> </v>
      </c>
      <c r="H96" s="1" t="str">
        <f t="shared" ca="1" si="82"/>
        <v xml:space="preserve"> </v>
      </c>
      <c r="I96" s="1" t="str">
        <f t="shared" ca="1" si="75"/>
        <v xml:space="preserve"> </v>
      </c>
      <c r="Q96" s="1"/>
      <c r="U96" s="3" t="str">
        <f ca="1">IF(B95=$D$3,XIRR($F$20:F95,$C$20:C95)," ")</f>
        <v xml:space="preserve"> </v>
      </c>
      <c r="AG96" t="e">
        <f t="shared" ca="1" si="76"/>
        <v>#VALUE!</v>
      </c>
    </row>
    <row r="97" spans="2:33" ht="19.5" customHeight="1" x14ac:dyDescent="0.25">
      <c r="B97" t="str">
        <f t="shared" ca="1" si="78"/>
        <v xml:space="preserve"> </v>
      </c>
      <c r="C97" s="6" t="str">
        <f t="shared" ca="1" si="79"/>
        <v xml:space="preserve"> </v>
      </c>
      <c r="D97" t="str">
        <f t="shared" ca="1" si="80"/>
        <v xml:space="preserve"> </v>
      </c>
      <c r="E97" s="1" t="str">
        <f t="shared" ca="1" si="81"/>
        <v xml:space="preserve"> </v>
      </c>
      <c r="F97" s="1" t="str">
        <f t="shared" ref="F97:F140" ca="1" si="83">IF(C97=" "," ",G97+H97+I97+Q97)</f>
        <v xml:space="preserve"> </v>
      </c>
      <c r="G97" s="1" t="str">
        <f ca="1">IF(C97=" "," ",IF(C98=" ",$D$4-SUM($G$21:G96),($D$13-H97)))</f>
        <v xml:space="preserve"> </v>
      </c>
      <c r="H97" s="1" t="str">
        <f t="shared" ca="1" si="82"/>
        <v xml:space="preserve"> </v>
      </c>
      <c r="I97" s="1" t="str">
        <f t="shared" ca="1" si="75"/>
        <v xml:space="preserve"> </v>
      </c>
      <c r="Q97" s="1"/>
      <c r="U97" s="3" t="str">
        <f ca="1">IF(B96=$D$3,XIRR($F$20:F96,$C$20:C96)," ")</f>
        <v xml:space="preserve"> </v>
      </c>
      <c r="AG97" t="e">
        <f t="shared" ca="1" si="76"/>
        <v>#VALUE!</v>
      </c>
    </row>
    <row r="98" spans="2:33" ht="19.5" customHeight="1" x14ac:dyDescent="0.25">
      <c r="B98" t="str">
        <f t="shared" ca="1" si="78"/>
        <v xml:space="preserve"> </v>
      </c>
      <c r="C98" s="6" t="str">
        <f t="shared" ca="1" si="79"/>
        <v xml:space="preserve"> </v>
      </c>
      <c r="D98" t="str">
        <f t="shared" ca="1" si="80"/>
        <v xml:space="preserve"> </v>
      </c>
      <c r="E98" s="1" t="str">
        <f t="shared" ca="1" si="81"/>
        <v xml:space="preserve"> </v>
      </c>
      <c r="F98" s="1" t="str">
        <f t="shared" ca="1" si="83"/>
        <v xml:space="preserve"> </v>
      </c>
      <c r="G98" s="1" t="str">
        <f ca="1">IF(C98=" "," ",IF(C99=" ",$D$4-SUM($G$21:G97),($D$13-H98)))</f>
        <v xml:space="preserve"> </v>
      </c>
      <c r="H98" s="1" t="str">
        <f t="shared" ca="1" si="82"/>
        <v xml:space="preserve"> </v>
      </c>
      <c r="I98" s="1" t="str">
        <f t="shared" ca="1" si="75"/>
        <v xml:space="preserve"> </v>
      </c>
      <c r="Q98" s="1"/>
      <c r="U98" s="3" t="str">
        <f ca="1">IF(B97=$D$3,XIRR($F$20:F97,$C$20:C97)," ")</f>
        <v xml:space="preserve"> </v>
      </c>
      <c r="AG98" t="e">
        <f t="shared" ca="1" si="76"/>
        <v>#VALUE!</v>
      </c>
    </row>
    <row r="99" spans="2:33" ht="19.5" customHeight="1" x14ac:dyDescent="0.25">
      <c r="B99" t="str">
        <f t="shared" ca="1" si="78"/>
        <v xml:space="preserve"> </v>
      </c>
      <c r="C99" s="6" t="str">
        <f t="shared" ca="1" si="79"/>
        <v xml:space="preserve"> </v>
      </c>
      <c r="D99" t="str">
        <f t="shared" ca="1" si="80"/>
        <v xml:space="preserve"> </v>
      </c>
      <c r="E99" s="1" t="str">
        <f t="shared" ca="1" si="81"/>
        <v xml:space="preserve"> </v>
      </c>
      <c r="F99" s="1" t="str">
        <f t="shared" ca="1" si="83"/>
        <v xml:space="preserve"> </v>
      </c>
      <c r="G99" s="1" t="str">
        <f ca="1">IF(C99=" "," ",IF(C100=" ",$D$4-SUM($G$21:G98),($D$13-H99)))</f>
        <v xml:space="preserve"> </v>
      </c>
      <c r="H99" s="1" t="str">
        <f t="shared" ca="1" si="82"/>
        <v xml:space="preserve"> </v>
      </c>
      <c r="I99" s="1" t="str">
        <f t="shared" ca="1" si="75"/>
        <v xml:space="preserve"> </v>
      </c>
      <c r="Q99" s="1"/>
      <c r="U99" s="3" t="str">
        <f ca="1">IF(B98=$D$3,XIRR($F$20:F98,$C$20:C98)," ")</f>
        <v xml:space="preserve"> </v>
      </c>
      <c r="AG99" t="e">
        <f t="shared" ca="1" si="76"/>
        <v>#VALUE!</v>
      </c>
    </row>
    <row r="100" spans="2:33" ht="19.5" customHeight="1" x14ac:dyDescent="0.25">
      <c r="B100" t="str">
        <f t="shared" ca="1" si="78"/>
        <v xml:space="preserve"> </v>
      </c>
      <c r="C100" s="6" t="str">
        <f t="shared" ca="1" si="79"/>
        <v xml:space="preserve"> </v>
      </c>
      <c r="D100" t="str">
        <f t="shared" ca="1" si="80"/>
        <v xml:space="preserve"> </v>
      </c>
      <c r="E100" s="1" t="str">
        <f t="shared" ca="1" si="81"/>
        <v xml:space="preserve"> </v>
      </c>
      <c r="F100" s="1" t="str">
        <f t="shared" ca="1" si="83"/>
        <v xml:space="preserve"> </v>
      </c>
      <c r="G100" s="1" t="str">
        <f ca="1">IF(C100=" "," ",IF(C101=" ",$D$4-SUM($G$21:G99),($D$13-H100)))</f>
        <v xml:space="preserve"> </v>
      </c>
      <c r="H100" s="1" t="str">
        <f t="shared" ca="1" si="82"/>
        <v xml:space="preserve"> </v>
      </c>
      <c r="I100" s="1" t="str">
        <f t="shared" ca="1" si="75"/>
        <v xml:space="preserve"> </v>
      </c>
      <c r="Q100" s="1"/>
      <c r="U100" s="3" t="str">
        <f ca="1">IF(B99=$D$3,XIRR($F$20:F99,$C$20:C99)," ")</f>
        <v xml:space="preserve"> </v>
      </c>
      <c r="AG100" t="e">
        <f t="shared" ca="1" si="76"/>
        <v>#VALUE!</v>
      </c>
    </row>
    <row r="101" spans="2:33" ht="19.5" customHeight="1" x14ac:dyDescent="0.25">
      <c r="B101" t="str">
        <f t="shared" ca="1" si="78"/>
        <v xml:space="preserve"> </v>
      </c>
      <c r="C101" s="6" t="str">
        <f t="shared" ca="1" si="79"/>
        <v xml:space="preserve"> </v>
      </c>
      <c r="D101" t="str">
        <f t="shared" ca="1" si="80"/>
        <v xml:space="preserve"> </v>
      </c>
      <c r="E101" s="1" t="str">
        <f t="shared" ca="1" si="81"/>
        <v xml:space="preserve"> </v>
      </c>
      <c r="F101" s="1" t="str">
        <f t="shared" ca="1" si="83"/>
        <v xml:space="preserve"> </v>
      </c>
      <c r="G101" s="1" t="str">
        <f ca="1">IF(C101=" "," ",IF(C102=" ",$D$4-SUM($G$21:G100),($D$13-H101)))</f>
        <v xml:space="preserve"> </v>
      </c>
      <c r="H101" s="1" t="str">
        <f t="shared" ca="1" si="82"/>
        <v xml:space="preserve"> </v>
      </c>
      <c r="I101" s="1" t="str">
        <f t="shared" ca="1" si="75"/>
        <v xml:space="preserve"> </v>
      </c>
      <c r="Q101" s="1"/>
      <c r="U101" s="3" t="str">
        <f ca="1">IF(B100=$D$3,XIRR($F$20:F100,$C$20:C100)," ")</f>
        <v xml:space="preserve"> </v>
      </c>
      <c r="AG101" t="e">
        <f t="shared" ca="1" si="76"/>
        <v>#VALUE!</v>
      </c>
    </row>
    <row r="102" spans="2:33" ht="19.5" customHeight="1" x14ac:dyDescent="0.25">
      <c r="B102" t="str">
        <f t="shared" ca="1" si="78"/>
        <v xml:space="preserve"> </v>
      </c>
      <c r="C102" s="6" t="str">
        <f t="shared" ca="1" si="79"/>
        <v xml:space="preserve"> </v>
      </c>
      <c r="D102" t="str">
        <f t="shared" ca="1" si="80"/>
        <v xml:space="preserve"> </v>
      </c>
      <c r="E102" s="1" t="str">
        <f t="shared" ca="1" si="81"/>
        <v xml:space="preserve"> </v>
      </c>
      <c r="F102" s="1" t="str">
        <f t="shared" ca="1" si="83"/>
        <v xml:space="preserve"> </v>
      </c>
      <c r="G102" s="1" t="str">
        <f ca="1">IF(C102=" "," ",IF(C103=" ",$D$4-SUM($G$21:G101),($D$13-H102)))</f>
        <v xml:space="preserve"> </v>
      </c>
      <c r="H102" s="1" t="str">
        <f t="shared" ca="1" si="82"/>
        <v xml:space="preserve"> </v>
      </c>
      <c r="I102" s="1" t="str">
        <f t="shared" ca="1" si="75"/>
        <v xml:space="preserve"> </v>
      </c>
      <c r="Q102" s="1"/>
      <c r="U102" s="3" t="str">
        <f ca="1">IF(B101=$D$3,XIRR($F$20:F101,$C$20:C101)," ")</f>
        <v xml:space="preserve"> </v>
      </c>
      <c r="AG102" t="e">
        <f t="shared" ca="1" si="76"/>
        <v>#VALUE!</v>
      </c>
    </row>
    <row r="103" spans="2:33" ht="19.5" customHeight="1" x14ac:dyDescent="0.25">
      <c r="B103" t="str">
        <f t="shared" ca="1" si="78"/>
        <v xml:space="preserve"> </v>
      </c>
      <c r="C103" s="6" t="str">
        <f t="shared" ca="1" si="79"/>
        <v xml:space="preserve"> </v>
      </c>
      <c r="D103" t="str">
        <f t="shared" ca="1" si="80"/>
        <v xml:space="preserve"> </v>
      </c>
      <c r="E103" s="1" t="str">
        <f t="shared" ca="1" si="81"/>
        <v xml:space="preserve"> </v>
      </c>
      <c r="F103" s="1" t="str">
        <f t="shared" ca="1" si="83"/>
        <v xml:space="preserve"> </v>
      </c>
      <c r="G103" s="1" t="str">
        <f ca="1">IF(C103=" "," ",IF(C104=" ",$D$4-SUM($G$21:G102),($D$13-H103)))</f>
        <v xml:space="preserve"> </v>
      </c>
      <c r="H103" s="1" t="str">
        <f t="shared" ca="1" si="82"/>
        <v xml:space="preserve"> </v>
      </c>
      <c r="I103" s="1" t="str">
        <f t="shared" ca="1" si="75"/>
        <v xml:space="preserve"> </v>
      </c>
      <c r="Q103" s="1"/>
      <c r="U103" s="3" t="str">
        <f ca="1">IF(B102=$D$3,XIRR($F$20:F102,$C$20:C102)," ")</f>
        <v xml:space="preserve"> </v>
      </c>
      <c r="AG103" t="e">
        <f t="shared" ca="1" si="76"/>
        <v>#VALUE!</v>
      </c>
    </row>
    <row r="104" spans="2:33" ht="19.5" customHeight="1" x14ac:dyDescent="0.25">
      <c r="B104" t="str">
        <f t="shared" ca="1" si="78"/>
        <v xml:space="preserve"> </v>
      </c>
      <c r="C104" s="6" t="str">
        <f t="shared" ca="1" si="79"/>
        <v xml:space="preserve"> </v>
      </c>
      <c r="D104" t="str">
        <f t="shared" ca="1" si="80"/>
        <v xml:space="preserve"> </v>
      </c>
      <c r="E104" s="1" t="str">
        <f t="shared" ca="1" si="81"/>
        <v xml:space="preserve"> </v>
      </c>
      <c r="F104" s="1" t="str">
        <f t="shared" ca="1" si="83"/>
        <v xml:space="preserve"> </v>
      </c>
      <c r="G104" s="1" t="str">
        <f ca="1">IF(C104=" "," ",IF(C105=" ",$D$4-SUM($G$21:G103),($D$13-H104)))</f>
        <v xml:space="preserve"> </v>
      </c>
      <c r="H104" s="1" t="str">
        <f t="shared" ca="1" si="82"/>
        <v xml:space="preserve"> </v>
      </c>
      <c r="I104" s="1" t="str">
        <f t="shared" ca="1" si="75"/>
        <v xml:space="preserve"> </v>
      </c>
      <c r="Q104" s="1" t="str">
        <f ca="1">IF($D$3=B104,0,IF(C104=" "," ",IF(розрахунки!$G$2=розрахунки!$AE$9,$D$10*$D$9,IF(розрахунки!$G$2=розрахунки!$AE$7,0,$D$10*$D$9*0.65))))</f>
        <v xml:space="preserve"> </v>
      </c>
      <c r="U104" s="3" t="str">
        <f ca="1">IF(B103=$D$3,XIRR($F$20:F103,$C$20:C103)," ")</f>
        <v xml:space="preserve"> </v>
      </c>
      <c r="AG104" t="e">
        <f t="shared" ca="1" si="76"/>
        <v>#VALUE!</v>
      </c>
    </row>
    <row r="105" spans="2:33" ht="19.5" customHeight="1" x14ac:dyDescent="0.25">
      <c r="B105" t="str">
        <f t="shared" ca="1" si="78"/>
        <v xml:space="preserve"> </v>
      </c>
      <c r="C105" s="6" t="str">
        <f t="shared" ca="1" si="79"/>
        <v xml:space="preserve"> </v>
      </c>
      <c r="D105" t="str">
        <f t="shared" ca="1" si="80"/>
        <v xml:space="preserve"> </v>
      </c>
      <c r="E105" s="1" t="str">
        <f t="shared" ca="1" si="81"/>
        <v xml:space="preserve"> </v>
      </c>
      <c r="F105" s="1" t="str">
        <f t="shared" ca="1" si="83"/>
        <v xml:space="preserve"> </v>
      </c>
      <c r="G105" s="1" t="str">
        <f ca="1">IF(C105=" "," ",IF(C106=" ",$D$4-SUM($G$21:G104),($D$13-H105)))</f>
        <v xml:space="preserve"> </v>
      </c>
      <c r="H105" s="1" t="str">
        <f t="shared" ca="1" si="82"/>
        <v xml:space="preserve"> </v>
      </c>
      <c r="I105" s="1" t="str">
        <f t="shared" ca="1" si="75"/>
        <v xml:space="preserve"> </v>
      </c>
      <c r="Q105" s="1"/>
      <c r="U105" s="3" t="str">
        <f ca="1">IF(B104=$D$3,XIRR($F$20:F104,$C$20:C104)," ")</f>
        <v xml:space="preserve"> </v>
      </c>
      <c r="AG105" t="e">
        <f t="shared" ca="1" si="76"/>
        <v>#VALUE!</v>
      </c>
    </row>
    <row r="106" spans="2:33" ht="19.5" customHeight="1" x14ac:dyDescent="0.25">
      <c r="B106" t="str">
        <f t="shared" ca="1" si="78"/>
        <v xml:space="preserve"> </v>
      </c>
      <c r="C106" s="6" t="str">
        <f t="shared" ca="1" si="79"/>
        <v xml:space="preserve"> </v>
      </c>
      <c r="D106" t="str">
        <f t="shared" ca="1" si="80"/>
        <v xml:space="preserve"> </v>
      </c>
      <c r="E106" s="1" t="str">
        <f t="shared" ca="1" si="81"/>
        <v xml:space="preserve"> </v>
      </c>
      <c r="F106" s="1" t="str">
        <f t="shared" ca="1" si="83"/>
        <v xml:space="preserve"> </v>
      </c>
      <c r="G106" s="1" t="str">
        <f ca="1">IF(C106=" "," ",IF(C107=" ",$D$4-SUM($G$21:G105),($D$13-H106)))</f>
        <v xml:space="preserve"> </v>
      </c>
      <c r="H106" s="1" t="str">
        <f t="shared" ca="1" si="82"/>
        <v xml:space="preserve"> </v>
      </c>
      <c r="I106" s="1" t="str">
        <f t="shared" ca="1" si="75"/>
        <v xml:space="preserve"> </v>
      </c>
      <c r="Q106" s="1"/>
      <c r="U106" s="3" t="str">
        <f ca="1">IF(B105=$D$3,XIRR($F$20:F105,$C$20:C105)," ")</f>
        <v xml:space="preserve"> </v>
      </c>
      <c r="AG106" t="e">
        <f t="shared" ca="1" si="76"/>
        <v>#VALUE!</v>
      </c>
    </row>
    <row r="107" spans="2:33" ht="19.5" customHeight="1" x14ac:dyDescent="0.25">
      <c r="B107" t="str">
        <f t="shared" ca="1" si="78"/>
        <v xml:space="preserve"> </v>
      </c>
      <c r="C107" s="6" t="str">
        <f t="shared" ca="1" si="79"/>
        <v xml:space="preserve"> </v>
      </c>
      <c r="D107" t="str">
        <f t="shared" ca="1" si="80"/>
        <v xml:space="preserve"> </v>
      </c>
      <c r="E107" s="1" t="str">
        <f t="shared" ca="1" si="81"/>
        <v xml:space="preserve"> </v>
      </c>
      <c r="F107" s="1" t="str">
        <f t="shared" ca="1" si="83"/>
        <v xml:space="preserve"> </v>
      </c>
      <c r="G107" s="1" t="str">
        <f ca="1">IF(C107=" "," ",IF(C108=" ",$D$4-SUM($G$21:G106),($D$13-H107)))</f>
        <v xml:space="preserve"> </v>
      </c>
      <c r="H107" s="1" t="str">
        <f t="shared" ca="1" si="82"/>
        <v xml:space="preserve"> </v>
      </c>
      <c r="I107" s="1" t="str">
        <f t="shared" ca="1" si="75"/>
        <v xml:space="preserve"> </v>
      </c>
      <c r="Q107" s="1"/>
      <c r="U107" s="3" t="str">
        <f ca="1">IF(B106=$D$3,XIRR($F$20:F106,$C$20:C106)," ")</f>
        <v xml:space="preserve"> </v>
      </c>
      <c r="AG107" t="e">
        <f t="shared" ca="1" si="76"/>
        <v>#VALUE!</v>
      </c>
    </row>
    <row r="108" spans="2:33" ht="19.5" customHeight="1" x14ac:dyDescent="0.25">
      <c r="B108" t="str">
        <f t="shared" ca="1" si="78"/>
        <v xml:space="preserve"> </v>
      </c>
      <c r="C108" s="6" t="str">
        <f t="shared" ca="1" si="79"/>
        <v xml:space="preserve"> </v>
      </c>
      <c r="D108" t="str">
        <f t="shared" ca="1" si="80"/>
        <v xml:space="preserve"> </v>
      </c>
      <c r="E108" s="1" t="str">
        <f t="shared" ca="1" si="81"/>
        <v xml:space="preserve"> </v>
      </c>
      <c r="F108" s="1" t="str">
        <f t="shared" ca="1" si="83"/>
        <v xml:space="preserve"> </v>
      </c>
      <c r="G108" s="1" t="str">
        <f ca="1">IF(C108=" "," ",IF(C109=" ",$D$4-SUM($G$21:G107),($D$13-H108)))</f>
        <v xml:space="preserve"> </v>
      </c>
      <c r="H108" s="1" t="str">
        <f t="shared" ca="1" si="82"/>
        <v xml:space="preserve"> </v>
      </c>
      <c r="I108" s="1" t="str">
        <f t="shared" ca="1" si="75"/>
        <v xml:space="preserve"> </v>
      </c>
      <c r="Q108" s="1"/>
      <c r="U108" s="3" t="str">
        <f ca="1">IF(B107=$D$3,XIRR($F$20:F107,$C$20:C107)," ")</f>
        <v xml:space="preserve"> </v>
      </c>
      <c r="AG108" t="e">
        <f t="shared" ca="1" si="76"/>
        <v>#VALUE!</v>
      </c>
    </row>
    <row r="109" spans="2:33" ht="19.5" customHeight="1" x14ac:dyDescent="0.25">
      <c r="B109" t="str">
        <f t="shared" ca="1" si="78"/>
        <v xml:space="preserve"> </v>
      </c>
      <c r="C109" s="6" t="str">
        <f t="shared" ca="1" si="79"/>
        <v xml:space="preserve"> </v>
      </c>
      <c r="D109" t="str">
        <f t="shared" ca="1" si="80"/>
        <v xml:space="preserve"> </v>
      </c>
      <c r="E109" s="1" t="str">
        <f t="shared" ca="1" si="81"/>
        <v xml:space="preserve"> </v>
      </c>
      <c r="F109" s="1" t="str">
        <f t="shared" ca="1" si="83"/>
        <v xml:space="preserve"> </v>
      </c>
      <c r="G109" s="1" t="str">
        <f ca="1">IF(C109=" "," ",IF(C110=" ",$D$4-SUM($G$21:G108),($D$13-H109)))</f>
        <v xml:space="preserve"> </v>
      </c>
      <c r="H109" s="1" t="str">
        <f t="shared" ca="1" si="82"/>
        <v xml:space="preserve"> </v>
      </c>
      <c r="I109" s="1" t="str">
        <f t="shared" ca="1" si="75"/>
        <v xml:space="preserve"> </v>
      </c>
      <c r="Q109" s="1"/>
      <c r="U109" s="3" t="str">
        <f ca="1">IF(B108=$D$3,XIRR($F$20:F108,$C$20:C108)," ")</f>
        <v xml:space="preserve"> </v>
      </c>
      <c r="AG109" t="e">
        <f t="shared" ca="1" si="76"/>
        <v>#VALUE!</v>
      </c>
    </row>
    <row r="110" spans="2:33" ht="19.5" customHeight="1" x14ac:dyDescent="0.25">
      <c r="B110" t="str">
        <f t="shared" ca="1" si="78"/>
        <v xml:space="preserve"> </v>
      </c>
      <c r="C110" s="6" t="str">
        <f t="shared" ca="1" si="79"/>
        <v xml:space="preserve"> </v>
      </c>
      <c r="D110" t="str">
        <f t="shared" ca="1" si="80"/>
        <v xml:space="preserve"> </v>
      </c>
      <c r="E110" s="1" t="str">
        <f t="shared" ca="1" si="81"/>
        <v xml:space="preserve"> </v>
      </c>
      <c r="F110" s="1" t="str">
        <f t="shared" ca="1" si="83"/>
        <v xml:space="preserve"> </v>
      </c>
      <c r="G110" s="1" t="str">
        <f ca="1">IF(C110=" "," ",IF(C111=" ",$D$4-SUM($G$21:G109),($D$13-H110)))</f>
        <v xml:space="preserve"> </v>
      </c>
      <c r="H110" s="1" t="str">
        <f t="shared" ca="1" si="82"/>
        <v xml:space="preserve"> </v>
      </c>
      <c r="I110" s="1" t="str">
        <f t="shared" ca="1" si="75"/>
        <v xml:space="preserve"> </v>
      </c>
      <c r="Q110" s="1"/>
      <c r="U110" s="3" t="str">
        <f ca="1">IF(B109=$D$3,XIRR($F$20:F109,$C$20:C109)," ")</f>
        <v xml:space="preserve"> </v>
      </c>
      <c r="AG110" t="e">
        <f t="shared" ca="1" si="76"/>
        <v>#VALUE!</v>
      </c>
    </row>
    <row r="111" spans="2:33" ht="19.5" customHeight="1" x14ac:dyDescent="0.25">
      <c r="B111" t="str">
        <f t="shared" ca="1" si="78"/>
        <v xml:space="preserve"> </v>
      </c>
      <c r="C111" s="6" t="str">
        <f t="shared" ca="1" si="79"/>
        <v xml:space="preserve"> </v>
      </c>
      <c r="D111" t="str">
        <f t="shared" ca="1" si="80"/>
        <v xml:space="preserve"> </v>
      </c>
      <c r="E111" s="1" t="str">
        <f t="shared" ca="1" si="81"/>
        <v xml:space="preserve"> </v>
      </c>
      <c r="F111" s="1" t="str">
        <f t="shared" ca="1" si="83"/>
        <v xml:space="preserve"> </v>
      </c>
      <c r="G111" s="1" t="str">
        <f ca="1">IF(C111=" "," ",IF(C112=" ",$D$4-SUM($G$21:G110),($D$13-H111)))</f>
        <v xml:space="preserve"> </v>
      </c>
      <c r="H111" s="1" t="str">
        <f t="shared" ca="1" si="82"/>
        <v xml:space="preserve"> </v>
      </c>
      <c r="I111" s="1" t="str">
        <f t="shared" ca="1" si="75"/>
        <v xml:space="preserve"> </v>
      </c>
      <c r="Q111" s="1"/>
      <c r="U111" s="3" t="str">
        <f ca="1">IF(B110=$D$3,XIRR($F$20:F110,$C$20:C110)," ")</f>
        <v xml:space="preserve"> </v>
      </c>
      <c r="AG111" t="e">
        <f t="shared" ca="1" si="76"/>
        <v>#VALUE!</v>
      </c>
    </row>
    <row r="112" spans="2:33" ht="19.5" customHeight="1" x14ac:dyDescent="0.25">
      <c r="B112" t="str">
        <f t="shared" ca="1" si="78"/>
        <v xml:space="preserve"> </v>
      </c>
      <c r="C112" s="6" t="str">
        <f t="shared" ca="1" si="79"/>
        <v xml:space="preserve"> </v>
      </c>
      <c r="D112" t="str">
        <f t="shared" ca="1" si="80"/>
        <v xml:space="preserve"> </v>
      </c>
      <c r="E112" s="1" t="str">
        <f t="shared" ca="1" si="81"/>
        <v xml:space="preserve"> </v>
      </c>
      <c r="F112" s="1" t="str">
        <f t="shared" ca="1" si="83"/>
        <v xml:space="preserve"> </v>
      </c>
      <c r="G112" s="1" t="str">
        <f ca="1">IF(C112=" "," ",IF(C113=" ",$D$4-SUM($G$21:G111),($D$13-H112)))</f>
        <v xml:space="preserve"> </v>
      </c>
      <c r="H112" s="1" t="str">
        <f t="shared" ca="1" si="82"/>
        <v xml:space="preserve"> </v>
      </c>
      <c r="I112" s="1" t="str">
        <f t="shared" ca="1" si="75"/>
        <v xml:space="preserve"> </v>
      </c>
      <c r="Q112" s="1"/>
      <c r="U112" s="3" t="str">
        <f ca="1">IF(B111=$D$3,XIRR($F$20:F111,$C$20:C111)," ")</f>
        <v xml:space="preserve"> </v>
      </c>
      <c r="AG112" t="e">
        <f t="shared" ca="1" si="76"/>
        <v>#VALUE!</v>
      </c>
    </row>
    <row r="113" spans="2:33" ht="19.5" customHeight="1" x14ac:dyDescent="0.25">
      <c r="B113" t="str">
        <f t="shared" ca="1" si="78"/>
        <v xml:space="preserve"> </v>
      </c>
      <c r="C113" s="6" t="str">
        <f t="shared" ca="1" si="79"/>
        <v xml:space="preserve"> </v>
      </c>
      <c r="D113" t="str">
        <f t="shared" ca="1" si="80"/>
        <v xml:space="preserve"> </v>
      </c>
      <c r="E113" s="1" t="str">
        <f t="shared" ca="1" si="81"/>
        <v xml:space="preserve"> </v>
      </c>
      <c r="F113" s="1" t="str">
        <f t="shared" ca="1" si="83"/>
        <v xml:space="preserve"> </v>
      </c>
      <c r="G113" s="1" t="str">
        <f ca="1">IF(C113=" "," ",IF(C114=" ",$D$4-SUM($G$21:G112),($D$13-H113)))</f>
        <v xml:space="preserve"> </v>
      </c>
      <c r="H113" s="1" t="str">
        <f t="shared" ca="1" si="82"/>
        <v xml:space="preserve"> </v>
      </c>
      <c r="I113" s="1" t="str">
        <f t="shared" ca="1" si="75"/>
        <v xml:space="preserve"> </v>
      </c>
      <c r="Q113" s="1"/>
      <c r="U113" s="3" t="str">
        <f ca="1">IF(B112=$D$3,XIRR($F$20:F112,$C$20:C112)," ")</f>
        <v xml:space="preserve"> </v>
      </c>
      <c r="AG113" t="e">
        <f t="shared" ca="1" si="76"/>
        <v>#VALUE!</v>
      </c>
    </row>
    <row r="114" spans="2:33" ht="19.5" customHeight="1" x14ac:dyDescent="0.25">
      <c r="B114" t="str">
        <f t="shared" ca="1" si="78"/>
        <v xml:space="preserve"> </v>
      </c>
      <c r="C114" s="6" t="str">
        <f t="shared" ca="1" si="79"/>
        <v xml:space="preserve"> </v>
      </c>
      <c r="D114" t="str">
        <f t="shared" ca="1" si="80"/>
        <v xml:space="preserve"> </v>
      </c>
      <c r="E114" s="1" t="str">
        <f t="shared" ca="1" si="81"/>
        <v xml:space="preserve"> </v>
      </c>
      <c r="F114" s="1" t="str">
        <f t="shared" ca="1" si="83"/>
        <v xml:space="preserve"> </v>
      </c>
      <c r="G114" s="1" t="str">
        <f ca="1">IF(C114=" "," ",IF(C115=" ",$D$4-SUM($G$21:G113),($D$13-H114)))</f>
        <v xml:space="preserve"> </v>
      </c>
      <c r="H114" s="1" t="str">
        <f t="shared" ca="1" si="82"/>
        <v xml:space="preserve"> </v>
      </c>
      <c r="I114" s="1" t="str">
        <f t="shared" ca="1" si="75"/>
        <v xml:space="preserve"> </v>
      </c>
      <c r="Q114" s="1"/>
      <c r="U114" s="3" t="str">
        <f ca="1">IF(B113=$D$3,XIRR($F$20:F113,$C$20:C113)," ")</f>
        <v xml:space="preserve"> </v>
      </c>
      <c r="AG114" t="e">
        <f t="shared" ca="1" si="76"/>
        <v>#VALUE!</v>
      </c>
    </row>
    <row r="115" spans="2:33" ht="19.5" customHeight="1" x14ac:dyDescent="0.25">
      <c r="B115" t="str">
        <f t="shared" ca="1" si="78"/>
        <v xml:space="preserve"> </v>
      </c>
      <c r="C115" s="6" t="str">
        <f t="shared" ca="1" si="79"/>
        <v xml:space="preserve"> </v>
      </c>
      <c r="D115" t="str">
        <f t="shared" ca="1" si="80"/>
        <v xml:space="preserve"> </v>
      </c>
      <c r="E115" s="1" t="str">
        <f t="shared" ca="1" si="81"/>
        <v xml:space="preserve"> </v>
      </c>
      <c r="F115" s="1" t="str">
        <f t="shared" ca="1" si="83"/>
        <v xml:space="preserve"> </v>
      </c>
      <c r="G115" s="1" t="str">
        <f ca="1">IF(C115=" "," ",IF(C116=" ",$D$4-SUM($G$21:G114),($D$13-H115)))</f>
        <v xml:space="preserve"> </v>
      </c>
      <c r="H115" s="1" t="str">
        <f t="shared" ca="1" si="82"/>
        <v xml:space="preserve"> </v>
      </c>
      <c r="I115" s="1" t="str">
        <f t="shared" ca="1" si="75"/>
        <v xml:space="preserve"> </v>
      </c>
      <c r="Q115" s="1"/>
      <c r="U115" s="3" t="str">
        <f ca="1">IF(B114=$D$3,XIRR($F$20:F114,$C$20:C114)," ")</f>
        <v xml:space="preserve"> </v>
      </c>
      <c r="AG115" t="e">
        <f t="shared" ca="1" si="76"/>
        <v>#VALUE!</v>
      </c>
    </row>
    <row r="116" spans="2:33" ht="19.5" customHeight="1" x14ac:dyDescent="0.25">
      <c r="B116" t="str">
        <f t="shared" ca="1" si="78"/>
        <v xml:space="preserve"> </v>
      </c>
      <c r="C116" s="6" t="str">
        <f t="shared" ca="1" si="79"/>
        <v xml:space="preserve"> </v>
      </c>
      <c r="D116" t="str">
        <f t="shared" ca="1" si="80"/>
        <v xml:space="preserve"> </v>
      </c>
      <c r="E116" s="1" t="str">
        <f t="shared" ca="1" si="81"/>
        <v xml:space="preserve"> </v>
      </c>
      <c r="F116" s="1" t="str">
        <f t="shared" ca="1" si="83"/>
        <v xml:space="preserve"> </v>
      </c>
      <c r="G116" s="1" t="str">
        <f ca="1">IF(C116=" "," ",IF(C117=" ",$D$4-SUM($G$21:G115),($D$13-H116)))</f>
        <v xml:space="preserve"> </v>
      </c>
      <c r="H116" s="1" t="str">
        <f t="shared" ca="1" si="82"/>
        <v xml:space="preserve"> </v>
      </c>
      <c r="I116" s="1" t="str">
        <f t="shared" ca="1" si="75"/>
        <v xml:space="preserve"> </v>
      </c>
      <c r="Q116" s="1" t="str">
        <f ca="1">IF($D$3=B116,0,IF(C116=" "," ",IF(розрахунки!$G$2=розрахунки!$AE$9,$D$10*$D$9,IF(розрахунки!$G$2=розрахунки!$AE$7,0,$D$10*$D$9*0.6))))</f>
        <v xml:space="preserve"> </v>
      </c>
      <c r="U116" s="3" t="str">
        <f ca="1">IF(B115=$D$3,XIRR($F$20:F115,$C$20:C115)," ")</f>
        <v xml:space="preserve"> </v>
      </c>
      <c r="AG116" t="e">
        <f t="shared" ca="1" si="76"/>
        <v>#VALUE!</v>
      </c>
    </row>
    <row r="117" spans="2:33" ht="19.5" customHeight="1" x14ac:dyDescent="0.25">
      <c r="B117" t="str">
        <f t="shared" ca="1" si="78"/>
        <v xml:space="preserve"> </v>
      </c>
      <c r="C117" s="6" t="str">
        <f t="shared" ca="1" si="79"/>
        <v xml:space="preserve"> </v>
      </c>
      <c r="D117" t="str">
        <f t="shared" ca="1" si="80"/>
        <v xml:space="preserve"> </v>
      </c>
      <c r="E117" s="1" t="str">
        <f t="shared" ca="1" si="81"/>
        <v xml:space="preserve"> </v>
      </c>
      <c r="F117" s="1" t="str">
        <f t="shared" ca="1" si="83"/>
        <v xml:space="preserve"> </v>
      </c>
      <c r="G117" s="1" t="str">
        <f ca="1">IF(C117=" "," ",IF(C118=" ",$D$4-SUM($G$21:G116),($D$13-H117)))</f>
        <v xml:space="preserve"> </v>
      </c>
      <c r="H117" s="1" t="str">
        <f t="shared" ca="1" si="82"/>
        <v xml:space="preserve"> </v>
      </c>
      <c r="I117" s="1" t="str">
        <f t="shared" ca="1" si="75"/>
        <v xml:space="preserve"> </v>
      </c>
      <c r="Q117" s="1"/>
      <c r="U117" s="3" t="str">
        <f ca="1">IF(B116=$D$3,XIRR($F$20:F116,$C$20:C116)," ")</f>
        <v xml:space="preserve"> </v>
      </c>
      <c r="AG117" t="e">
        <f t="shared" ca="1" si="76"/>
        <v>#VALUE!</v>
      </c>
    </row>
    <row r="118" spans="2:33" ht="19.5" customHeight="1" x14ac:dyDescent="0.25">
      <c r="B118" t="str">
        <f t="shared" ref="B118:B140" ca="1" si="84">IF(C118 =" "," ",B117+1)</f>
        <v xml:space="preserve"> </v>
      </c>
      <c r="C118" s="6" t="str">
        <f t="shared" ref="C118:C140" ca="1" si="85">IF(B117&gt;=$D$3, " ", EDATE(C117,1))</f>
        <v xml:space="preserve"> </v>
      </c>
      <c r="D118" t="str">
        <f t="shared" ref="D118:D140" ca="1" si="86">IF(C118=" "," ",(C118-C117))</f>
        <v xml:space="preserve"> </v>
      </c>
      <c r="E118" s="1" t="str">
        <f t="shared" ref="E118:E139" ca="1" si="87">IF(C118=" "," ",E117-G118)</f>
        <v xml:space="preserve"> </v>
      </c>
      <c r="F118" s="1" t="str">
        <f t="shared" ca="1" si="83"/>
        <v xml:space="preserve"> </v>
      </c>
      <c r="G118" s="1" t="str">
        <f ca="1">IF(C118=" "," ",IF(C119=" ",$D$4-SUM($G$21:G117),($D$13-H118)))</f>
        <v xml:space="preserve"> </v>
      </c>
      <c r="H118" s="1" t="str">
        <f t="shared" ca="1" si="82"/>
        <v xml:space="preserve"> </v>
      </c>
      <c r="I118" s="1" t="str">
        <f t="shared" ref="I118:I140" ca="1" si="88">IF(C118=" "," ",IF($F$8="нет",$D$7*$D$4,($D$4*(1+$D$8))*$D$7))</f>
        <v xml:space="preserve"> </v>
      </c>
      <c r="Q118" s="1"/>
      <c r="U118" s="3" t="str">
        <f ca="1">IF(B117=$D$3,XIRR($F$20:F117,$C$20:C117)," ")</f>
        <v xml:space="preserve"> </v>
      </c>
      <c r="AG118" t="e">
        <f t="shared" ca="1" si="76"/>
        <v>#VALUE!</v>
      </c>
    </row>
    <row r="119" spans="2:33" ht="19.5" customHeight="1" x14ac:dyDescent="0.25">
      <c r="B119" t="str">
        <f t="shared" ca="1" si="84"/>
        <v xml:space="preserve"> </v>
      </c>
      <c r="C119" s="6" t="str">
        <f t="shared" ca="1" si="85"/>
        <v xml:space="preserve"> </v>
      </c>
      <c r="D119" t="str">
        <f t="shared" ca="1" si="86"/>
        <v xml:space="preserve"> </v>
      </c>
      <c r="E119" s="1" t="str">
        <f t="shared" ca="1" si="87"/>
        <v xml:space="preserve"> </v>
      </c>
      <c r="F119" s="1" t="str">
        <f t="shared" ca="1" si="83"/>
        <v xml:space="preserve"> </v>
      </c>
      <c r="G119" s="1" t="str">
        <f ca="1">IF(C119=" "," ",IF(C120=" ",$D$4-SUM($G$21:G118),($D$13-H119)))</f>
        <v xml:space="preserve"> </v>
      </c>
      <c r="H119" s="1" t="str">
        <f t="shared" ca="1" si="82"/>
        <v xml:space="preserve"> </v>
      </c>
      <c r="I119" s="1" t="str">
        <f t="shared" ca="1" si="88"/>
        <v xml:space="preserve"> </v>
      </c>
      <c r="Q119" s="1"/>
      <c r="U119" s="3" t="str">
        <f ca="1">IF(B118=$D$3,XIRR($F$20:F118,$C$20:C118)," ")</f>
        <v xml:space="preserve"> </v>
      </c>
      <c r="AG119" t="e">
        <f t="shared" ca="1" si="76"/>
        <v>#VALUE!</v>
      </c>
    </row>
    <row r="120" spans="2:33" ht="19.5" customHeight="1" x14ac:dyDescent="0.25">
      <c r="B120" t="str">
        <f t="shared" ca="1" si="84"/>
        <v xml:space="preserve"> </v>
      </c>
      <c r="C120" s="6" t="str">
        <f t="shared" ca="1" si="85"/>
        <v xml:space="preserve"> </v>
      </c>
      <c r="D120" t="str">
        <f t="shared" ca="1" si="86"/>
        <v xml:space="preserve"> </v>
      </c>
      <c r="E120" s="1" t="str">
        <f t="shared" ca="1" si="87"/>
        <v xml:space="preserve"> </v>
      </c>
      <c r="F120" s="1" t="str">
        <f t="shared" ca="1" si="83"/>
        <v xml:space="preserve"> </v>
      </c>
      <c r="G120" s="1" t="str">
        <f ca="1">IF(C120=" "," ",IF(C121=" ",$D$4-SUM($G$21:G119),($D$13-H120)))</f>
        <v xml:space="preserve"> </v>
      </c>
      <c r="H120" s="1" t="str">
        <f t="shared" ca="1" si="82"/>
        <v xml:space="preserve"> </v>
      </c>
      <c r="I120" s="1" t="str">
        <f t="shared" ca="1" si="88"/>
        <v xml:space="preserve"> </v>
      </c>
      <c r="Q120" s="1"/>
      <c r="U120" s="3" t="str">
        <f ca="1">IF(B119=$D$3,XIRR($F$20:F119,$C$20:C119)," ")</f>
        <v xml:space="preserve"> </v>
      </c>
      <c r="AG120" t="e">
        <f t="shared" ca="1" si="76"/>
        <v>#VALUE!</v>
      </c>
    </row>
    <row r="121" spans="2:33" ht="19.5" customHeight="1" x14ac:dyDescent="0.25">
      <c r="B121" t="str">
        <f t="shared" ca="1" si="84"/>
        <v xml:space="preserve"> </v>
      </c>
      <c r="C121" s="6" t="str">
        <f t="shared" ca="1" si="85"/>
        <v xml:space="preserve"> </v>
      </c>
      <c r="D121" t="str">
        <f t="shared" ca="1" si="86"/>
        <v xml:space="preserve"> </v>
      </c>
      <c r="E121" s="1" t="str">
        <f t="shared" ca="1" si="87"/>
        <v xml:space="preserve"> </v>
      </c>
      <c r="F121" s="1" t="str">
        <f t="shared" ca="1" si="83"/>
        <v xml:space="preserve"> </v>
      </c>
      <c r="G121" s="1" t="str">
        <f ca="1">IF(C121=" "," ",IF(C122=" ",$D$4-SUM($G$21:G120),($D$13-H121)))</f>
        <v xml:space="preserve"> </v>
      </c>
      <c r="H121" s="1" t="str">
        <f t="shared" ca="1" si="82"/>
        <v xml:space="preserve"> </v>
      </c>
      <c r="I121" s="1" t="str">
        <f t="shared" ca="1" si="88"/>
        <v xml:space="preserve"> </v>
      </c>
      <c r="Q121" s="1"/>
      <c r="U121" s="3" t="str">
        <f ca="1">IF(B120=$D$3,XIRR($F$20:F120,$C$20:C120)," ")</f>
        <v xml:space="preserve"> </v>
      </c>
      <c r="AG121" t="e">
        <f t="shared" ca="1" si="76"/>
        <v>#VALUE!</v>
      </c>
    </row>
    <row r="122" spans="2:33" ht="19.5" customHeight="1" x14ac:dyDescent="0.25">
      <c r="B122" t="str">
        <f t="shared" ca="1" si="84"/>
        <v xml:space="preserve"> </v>
      </c>
      <c r="C122" s="6" t="str">
        <f t="shared" ca="1" si="85"/>
        <v xml:space="preserve"> </v>
      </c>
      <c r="D122" t="str">
        <f t="shared" ca="1" si="86"/>
        <v xml:space="preserve"> </v>
      </c>
      <c r="E122" s="1" t="str">
        <f t="shared" ca="1" si="87"/>
        <v xml:space="preserve"> </v>
      </c>
      <c r="F122" s="1" t="str">
        <f t="shared" ca="1" si="83"/>
        <v xml:space="preserve"> </v>
      </c>
      <c r="G122" s="1" t="str">
        <f ca="1">IF(C122=" "," ",IF(C123=" ",$D$4-SUM($G$21:G121),($D$13-H122)))</f>
        <v xml:space="preserve"> </v>
      </c>
      <c r="H122" s="1" t="str">
        <f t="shared" ca="1" si="82"/>
        <v xml:space="preserve"> </v>
      </c>
      <c r="I122" s="1" t="str">
        <f t="shared" ca="1" si="88"/>
        <v xml:space="preserve"> </v>
      </c>
      <c r="Q122" s="1"/>
      <c r="U122" s="3" t="str">
        <f ca="1">IF(B121=$D$3,XIRR($F$20:F121,$C$20:C121)," ")</f>
        <v xml:space="preserve"> </v>
      </c>
      <c r="AG122" t="e">
        <f t="shared" ca="1" si="76"/>
        <v>#VALUE!</v>
      </c>
    </row>
    <row r="123" spans="2:33" ht="19.5" customHeight="1" x14ac:dyDescent="0.25">
      <c r="B123" t="str">
        <f t="shared" ca="1" si="84"/>
        <v xml:space="preserve"> </v>
      </c>
      <c r="C123" s="6" t="str">
        <f t="shared" ca="1" si="85"/>
        <v xml:space="preserve"> </v>
      </c>
      <c r="D123" t="str">
        <f t="shared" ca="1" si="86"/>
        <v xml:space="preserve"> </v>
      </c>
      <c r="E123" s="1" t="str">
        <f ca="1">IF(C123=" "," ",E122-G123)</f>
        <v xml:space="preserve"> </v>
      </c>
      <c r="F123" s="1" t="str">
        <f t="shared" ca="1" si="83"/>
        <v xml:space="preserve"> </v>
      </c>
      <c r="G123" s="1" t="str">
        <f ca="1">IF(C123=" "," ",IF(C124=" ",$D$4-SUM($G$21:G122),($D$13-H123)))</f>
        <v xml:space="preserve"> </v>
      </c>
      <c r="H123" s="1" t="str">
        <f t="shared" ca="1" si="82"/>
        <v xml:space="preserve"> </v>
      </c>
      <c r="I123" s="1" t="str">
        <f t="shared" ca="1" si="88"/>
        <v xml:space="preserve"> </v>
      </c>
      <c r="Q123" s="1"/>
      <c r="U123" s="3" t="str">
        <f ca="1">IF(B122=$D$3,XIRR($F$20:F122,$C$20:C122)," ")</f>
        <v xml:space="preserve"> </v>
      </c>
      <c r="AG123" t="e">
        <f t="shared" ca="1" si="76"/>
        <v>#VALUE!</v>
      </c>
    </row>
    <row r="124" spans="2:33" ht="19.5" customHeight="1" x14ac:dyDescent="0.25">
      <c r="B124" t="str">
        <f t="shared" ca="1" si="84"/>
        <v xml:space="preserve"> </v>
      </c>
      <c r="C124" s="6" t="str">
        <f t="shared" ca="1" si="85"/>
        <v xml:space="preserve"> </v>
      </c>
      <c r="D124" t="str">
        <f t="shared" ca="1" si="86"/>
        <v xml:space="preserve"> </v>
      </c>
      <c r="E124" s="1" t="str">
        <f t="shared" ca="1" si="87"/>
        <v xml:space="preserve"> </v>
      </c>
      <c r="F124" s="1" t="str">
        <f t="shared" ca="1" si="83"/>
        <v xml:space="preserve"> </v>
      </c>
      <c r="G124" s="1" t="str">
        <f ca="1">IF(C124=" "," ",IF(C125=" ",$D$4-SUM($G$21:G123),($D$13-H124)))</f>
        <v xml:space="preserve"> </v>
      </c>
      <c r="H124" s="1" t="str">
        <f t="shared" ca="1" si="82"/>
        <v xml:space="preserve"> </v>
      </c>
      <c r="I124" s="1" t="str">
        <f t="shared" ca="1" si="88"/>
        <v xml:space="preserve"> </v>
      </c>
      <c r="Q124" s="1"/>
      <c r="U124" s="3" t="str">
        <f ca="1">IF(B123=$D$3,XIRR($F$20:F123,$C$20:C123)," ")</f>
        <v xml:space="preserve"> </v>
      </c>
      <c r="AG124" t="e">
        <f t="shared" ca="1" si="76"/>
        <v>#VALUE!</v>
      </c>
    </row>
    <row r="125" spans="2:33" ht="19.5" customHeight="1" x14ac:dyDescent="0.25">
      <c r="B125" t="str">
        <f t="shared" ca="1" si="84"/>
        <v xml:space="preserve"> </v>
      </c>
      <c r="C125" s="6" t="str">
        <f t="shared" ca="1" si="85"/>
        <v xml:space="preserve"> </v>
      </c>
      <c r="D125" t="str">
        <f t="shared" ca="1" si="86"/>
        <v xml:space="preserve"> </v>
      </c>
      <c r="E125" s="1" t="str">
        <f t="shared" ca="1" si="87"/>
        <v xml:space="preserve"> </v>
      </c>
      <c r="F125" s="1" t="str">
        <f t="shared" ca="1" si="83"/>
        <v xml:space="preserve"> </v>
      </c>
      <c r="G125" s="1" t="str">
        <f ca="1">IF(C125=" "," ",IF(C126=" ",$D$4-SUM($G$21:G124),($D$13-H125)))</f>
        <v xml:space="preserve"> </v>
      </c>
      <c r="H125" s="1" t="str">
        <f t="shared" ca="1" si="82"/>
        <v xml:space="preserve"> </v>
      </c>
      <c r="I125" s="1" t="str">
        <f t="shared" ca="1" si="88"/>
        <v xml:space="preserve"> </v>
      </c>
      <c r="Q125" s="1"/>
      <c r="U125" s="3" t="str">
        <f ca="1">IF(B124=$D$3,XIRR($F$20:F124,$C$20:C124)," ")</f>
        <v xml:space="preserve"> </v>
      </c>
      <c r="AG125" t="e">
        <f t="shared" ca="1" si="76"/>
        <v>#VALUE!</v>
      </c>
    </row>
    <row r="126" spans="2:33" ht="19.5" customHeight="1" x14ac:dyDescent="0.25">
      <c r="B126" t="str">
        <f t="shared" ca="1" si="84"/>
        <v xml:space="preserve"> </v>
      </c>
      <c r="C126" s="6" t="str">
        <f t="shared" ca="1" si="85"/>
        <v xml:space="preserve"> </v>
      </c>
      <c r="D126" t="str">
        <f t="shared" ca="1" si="86"/>
        <v xml:space="preserve"> </v>
      </c>
      <c r="E126" s="1" t="str">
        <f t="shared" ca="1" si="87"/>
        <v xml:space="preserve"> </v>
      </c>
      <c r="F126" s="1" t="str">
        <f t="shared" ca="1" si="83"/>
        <v xml:space="preserve"> </v>
      </c>
      <c r="G126" s="1" t="str">
        <f ca="1">IF(C126=" "," ",IF(C127=" ",$D$4-SUM($G$21:G125),($D$13-H126)))</f>
        <v xml:space="preserve"> </v>
      </c>
      <c r="H126" s="1" t="str">
        <f t="shared" ca="1" si="82"/>
        <v xml:space="preserve"> </v>
      </c>
      <c r="I126" s="1" t="str">
        <f t="shared" ca="1" si="88"/>
        <v xml:space="preserve"> </v>
      </c>
      <c r="Q126" s="1"/>
      <c r="U126" s="3" t="str">
        <f ca="1">IF(B125=$D$3,XIRR($F$20:F125,$C$20:C125)," ")</f>
        <v xml:space="preserve"> </v>
      </c>
      <c r="AG126" t="e">
        <f t="shared" ca="1" si="76"/>
        <v>#VALUE!</v>
      </c>
    </row>
    <row r="127" spans="2:33" ht="19.5" customHeight="1" x14ac:dyDescent="0.25">
      <c r="B127" t="str">
        <f t="shared" ca="1" si="84"/>
        <v xml:space="preserve"> </v>
      </c>
      <c r="C127" s="6" t="str">
        <f t="shared" ca="1" si="85"/>
        <v xml:space="preserve"> </v>
      </c>
      <c r="D127" t="str">
        <f t="shared" ca="1" si="86"/>
        <v xml:space="preserve"> </v>
      </c>
      <c r="E127" s="1" t="str">
        <f ca="1">IF(C127=" "," ",E126-G127)</f>
        <v xml:space="preserve"> </v>
      </c>
      <c r="F127" s="1" t="str">
        <f t="shared" ca="1" si="83"/>
        <v xml:space="preserve"> </v>
      </c>
      <c r="G127" s="1" t="str">
        <f ca="1">IF(C127=" "," ",IF(C128=" ",$D$4-SUM($G$21:G126),($D$13-H127)))</f>
        <v xml:space="preserve"> </v>
      </c>
      <c r="H127" s="1" t="str">
        <f t="shared" ca="1" si="82"/>
        <v xml:space="preserve"> </v>
      </c>
      <c r="I127" s="1" t="str">
        <f t="shared" ca="1" si="88"/>
        <v xml:space="preserve"> </v>
      </c>
      <c r="Q127" s="1"/>
      <c r="U127" s="3" t="str">
        <f ca="1">IF(B126=$D$3,XIRR($F$20:F126,$C$20:C126)," ")</f>
        <v xml:space="preserve"> </v>
      </c>
      <c r="AG127" t="e">
        <f t="shared" ca="1" si="76"/>
        <v>#VALUE!</v>
      </c>
    </row>
    <row r="128" spans="2:33" ht="19.5" customHeight="1" x14ac:dyDescent="0.25">
      <c r="B128" t="str">
        <f t="shared" ca="1" si="84"/>
        <v xml:space="preserve"> </v>
      </c>
      <c r="C128" s="6" t="str">
        <f t="shared" ca="1" si="85"/>
        <v xml:space="preserve"> </v>
      </c>
      <c r="D128" t="str">
        <f t="shared" ca="1" si="86"/>
        <v xml:space="preserve"> </v>
      </c>
      <c r="E128" s="1" t="str">
        <f t="shared" ca="1" si="87"/>
        <v xml:space="preserve"> </v>
      </c>
      <c r="F128" s="1" t="str">
        <f t="shared" ca="1" si="83"/>
        <v xml:space="preserve"> </v>
      </c>
      <c r="G128" s="1" t="str">
        <f ca="1">IF(C128=" "," ",IF(C129=" ",$D$4-SUM($G$21:G127),($D$13-H128)))</f>
        <v xml:space="preserve"> </v>
      </c>
      <c r="H128" s="1" t="str">
        <f t="shared" ca="1" si="82"/>
        <v xml:space="preserve"> </v>
      </c>
      <c r="I128" s="1" t="str">
        <f t="shared" ca="1" si="88"/>
        <v xml:space="preserve"> </v>
      </c>
      <c r="Q128" s="1" t="str">
        <f ca="1">IF($D$3=B128,0,IF(C128=" "," ",IF(розрахунки!$G$2=розрахунки!$AE$9,$D$10*$D$9,IF(розрахунки!$G$2=розрахунки!$AE$7,0,$D$10*$D$9*0.55))))</f>
        <v xml:space="preserve"> </v>
      </c>
      <c r="U128" s="3" t="str">
        <f ca="1">IF(B127=$D$3,XIRR($F$20:F127,$C$20:C127)," ")</f>
        <v xml:space="preserve"> </v>
      </c>
      <c r="AG128" t="e">
        <f t="shared" ca="1" si="76"/>
        <v>#VALUE!</v>
      </c>
    </row>
    <row r="129" spans="2:33" ht="19.5" customHeight="1" x14ac:dyDescent="0.25">
      <c r="B129" t="str">
        <f t="shared" ca="1" si="84"/>
        <v xml:space="preserve"> </v>
      </c>
      <c r="C129" s="6" t="str">
        <f t="shared" ca="1" si="85"/>
        <v xml:space="preserve"> </v>
      </c>
      <c r="D129" t="str">
        <f t="shared" ca="1" si="86"/>
        <v xml:space="preserve"> </v>
      </c>
      <c r="E129" s="1" t="str">
        <f t="shared" ca="1" si="87"/>
        <v xml:space="preserve"> </v>
      </c>
      <c r="F129" s="1" t="str">
        <f t="shared" ca="1" si="83"/>
        <v xml:space="preserve"> </v>
      </c>
      <c r="G129" s="1" t="str">
        <f ca="1">IF(C129=" "," ",IF(C130=" ",$D$4-SUM($G$21:G128),($D$13-H129)))</f>
        <v xml:space="preserve"> </v>
      </c>
      <c r="H129" s="1" t="str">
        <f t="shared" ca="1" si="82"/>
        <v xml:space="preserve"> </v>
      </c>
      <c r="I129" s="1" t="str">
        <f t="shared" ca="1" si="88"/>
        <v xml:space="preserve"> </v>
      </c>
      <c r="U129" s="3" t="str">
        <f ca="1">IF(B128=$D$3,XIRR($F$20:F128,$C$20:C128)," ")</f>
        <v xml:space="preserve"> </v>
      </c>
      <c r="AG129" t="e">
        <f t="shared" ca="1" si="76"/>
        <v>#VALUE!</v>
      </c>
    </row>
    <row r="130" spans="2:33" ht="19.5" customHeight="1" x14ac:dyDescent="0.25">
      <c r="B130" t="str">
        <f t="shared" ca="1" si="84"/>
        <v xml:space="preserve"> </v>
      </c>
      <c r="C130" s="6" t="str">
        <f t="shared" ca="1" si="85"/>
        <v xml:space="preserve"> </v>
      </c>
      <c r="D130" t="str">
        <f t="shared" ca="1" si="86"/>
        <v xml:space="preserve"> </v>
      </c>
      <c r="E130" s="1" t="str">
        <f t="shared" ca="1" si="87"/>
        <v xml:space="preserve"> </v>
      </c>
      <c r="F130" s="1" t="str">
        <f t="shared" ca="1" si="83"/>
        <v xml:space="preserve"> </v>
      </c>
      <c r="G130" s="1" t="str">
        <f ca="1">IF(C130=" "," ",IF(C131=" ",$D$4-SUM($G$21:G129),($D$13-H130)))</f>
        <v xml:space="preserve"> </v>
      </c>
      <c r="H130" s="1" t="str">
        <f t="shared" ca="1" si="82"/>
        <v xml:space="preserve"> </v>
      </c>
      <c r="I130" s="1" t="str">
        <f t="shared" ca="1" si="88"/>
        <v xml:space="preserve"> </v>
      </c>
      <c r="U130" s="3" t="str">
        <f ca="1">IF(B129=$D$3,XIRR($F$20:F129,$C$20:C129)," ")</f>
        <v xml:space="preserve"> </v>
      </c>
      <c r="AG130" t="e">
        <f t="shared" ca="1" si="76"/>
        <v>#VALUE!</v>
      </c>
    </row>
    <row r="131" spans="2:33" ht="19.5" customHeight="1" x14ac:dyDescent="0.25">
      <c r="B131" t="str">
        <f t="shared" ca="1" si="84"/>
        <v xml:space="preserve"> </v>
      </c>
      <c r="C131" s="6" t="str">
        <f t="shared" ca="1" si="85"/>
        <v xml:space="preserve"> </v>
      </c>
      <c r="D131" t="str">
        <f t="shared" ca="1" si="86"/>
        <v xml:space="preserve"> </v>
      </c>
      <c r="E131" s="1" t="str">
        <f t="shared" ca="1" si="87"/>
        <v xml:space="preserve"> </v>
      </c>
      <c r="F131" s="1" t="str">
        <f t="shared" ca="1" si="83"/>
        <v xml:space="preserve"> </v>
      </c>
      <c r="G131" s="1" t="str">
        <f ca="1">IF(C131=" "," ",IF(C132=" ",$D$4-SUM($G$21:G130),($D$13-H131)))</f>
        <v xml:space="preserve"> </v>
      </c>
      <c r="H131" s="1" t="str">
        <f t="shared" ca="1" si="82"/>
        <v xml:space="preserve"> </v>
      </c>
      <c r="I131" s="1" t="str">
        <f t="shared" ca="1" si="88"/>
        <v xml:space="preserve"> </v>
      </c>
      <c r="U131" s="3" t="str">
        <f ca="1">IF(B130=$D$3,XIRR($F$20:F130,$C$20:C130)," ")</f>
        <v xml:space="preserve"> </v>
      </c>
      <c r="AG131" t="e">
        <f t="shared" ca="1" si="76"/>
        <v>#VALUE!</v>
      </c>
    </row>
    <row r="132" spans="2:33" ht="19.5" customHeight="1" x14ac:dyDescent="0.25">
      <c r="B132" t="str">
        <f t="shared" ca="1" si="84"/>
        <v xml:space="preserve"> </v>
      </c>
      <c r="C132" s="6" t="str">
        <f t="shared" ca="1" si="85"/>
        <v xml:space="preserve"> </v>
      </c>
      <c r="D132" t="str">
        <f t="shared" ca="1" si="86"/>
        <v xml:space="preserve"> </v>
      </c>
      <c r="E132" s="1" t="str">
        <f t="shared" ca="1" si="87"/>
        <v xml:space="preserve"> </v>
      </c>
      <c r="F132" s="1" t="str">
        <f t="shared" ca="1" si="83"/>
        <v xml:space="preserve"> </v>
      </c>
      <c r="G132" s="1" t="str">
        <f ca="1">IF(C132=" "," ",IF(C133=" ",$D$4-SUM($G$21:G131),($D$13-H132)))</f>
        <v xml:space="preserve"> </v>
      </c>
      <c r="H132" s="1" t="str">
        <f t="shared" ca="1" si="82"/>
        <v xml:space="preserve"> </v>
      </c>
      <c r="I132" s="1" t="str">
        <f t="shared" ca="1" si="88"/>
        <v xml:space="preserve"> </v>
      </c>
      <c r="U132" s="3" t="str">
        <f ca="1">IF(B131=$D$3,XIRR($F$20:F131,$C$20:C131)," ")</f>
        <v xml:space="preserve"> </v>
      </c>
      <c r="AG132" t="e">
        <f t="shared" ca="1" si="76"/>
        <v>#VALUE!</v>
      </c>
    </row>
    <row r="133" spans="2:33" ht="19.5" customHeight="1" x14ac:dyDescent="0.25">
      <c r="B133" t="str">
        <f t="shared" ca="1" si="84"/>
        <v xml:space="preserve"> </v>
      </c>
      <c r="C133" s="6" t="str">
        <f t="shared" ca="1" si="85"/>
        <v xml:space="preserve"> </v>
      </c>
      <c r="D133" t="str">
        <f t="shared" ca="1" si="86"/>
        <v xml:space="preserve"> </v>
      </c>
      <c r="E133" s="1" t="str">
        <f t="shared" ca="1" si="87"/>
        <v xml:space="preserve"> </v>
      </c>
      <c r="F133" s="1" t="str">
        <f t="shared" ca="1" si="83"/>
        <v xml:space="preserve"> </v>
      </c>
      <c r="G133" s="1" t="str">
        <f ca="1">IF(C133=" "," ",IF(C134=" ",$D$4-SUM($G$21:G132),($D$13-H133)))</f>
        <v xml:space="preserve"> </v>
      </c>
      <c r="H133" s="1" t="str">
        <f t="shared" ca="1" si="82"/>
        <v xml:space="preserve"> </v>
      </c>
      <c r="I133" s="1" t="str">
        <f t="shared" ca="1" si="88"/>
        <v xml:space="preserve"> </v>
      </c>
      <c r="U133" s="3" t="str">
        <f ca="1">IF(B132=$D$3,XIRR($F$20:F132,$C$20:C132)," ")</f>
        <v xml:space="preserve"> </v>
      </c>
      <c r="AG133" t="e">
        <f t="shared" ca="1" si="76"/>
        <v>#VALUE!</v>
      </c>
    </row>
    <row r="134" spans="2:33" ht="19.5" customHeight="1" x14ac:dyDescent="0.25">
      <c r="B134" t="str">
        <f t="shared" ca="1" si="84"/>
        <v xml:space="preserve"> </v>
      </c>
      <c r="C134" s="6" t="str">
        <f t="shared" ca="1" si="85"/>
        <v xml:space="preserve"> </v>
      </c>
      <c r="D134" t="str">
        <f t="shared" ca="1" si="86"/>
        <v xml:space="preserve"> </v>
      </c>
      <c r="E134" s="1" t="str">
        <f t="shared" ca="1" si="87"/>
        <v xml:space="preserve"> </v>
      </c>
      <c r="F134" s="1" t="str">
        <f t="shared" ca="1" si="83"/>
        <v xml:space="preserve"> </v>
      </c>
      <c r="G134" s="1" t="str">
        <f ca="1">IF(C134=" "," ",IF(C135=" ",$D$4-SUM($G$21:G133),($D$13-H134)))</f>
        <v xml:space="preserve"> </v>
      </c>
      <c r="H134" s="1" t="str">
        <f t="shared" ca="1" si="82"/>
        <v xml:space="preserve"> </v>
      </c>
      <c r="I134" s="1" t="str">
        <f t="shared" ca="1" si="88"/>
        <v xml:space="preserve"> </v>
      </c>
      <c r="U134" s="3" t="str">
        <f ca="1">IF(B133=$D$3,XIRR($F$20:F133,$C$20:C133)," ")</f>
        <v xml:space="preserve"> </v>
      </c>
      <c r="AG134" t="e">
        <f t="shared" ca="1" si="76"/>
        <v>#VALUE!</v>
      </c>
    </row>
    <row r="135" spans="2:33" ht="19.5" customHeight="1" x14ac:dyDescent="0.25">
      <c r="B135" t="str">
        <f t="shared" ca="1" si="84"/>
        <v xml:space="preserve"> </v>
      </c>
      <c r="C135" s="6" t="str">
        <f t="shared" ca="1" si="85"/>
        <v xml:space="preserve"> </v>
      </c>
      <c r="D135" t="str">
        <f t="shared" ca="1" si="86"/>
        <v xml:space="preserve"> </v>
      </c>
      <c r="E135" s="1" t="str">
        <f t="shared" ca="1" si="87"/>
        <v xml:space="preserve"> </v>
      </c>
      <c r="F135" s="1" t="str">
        <f t="shared" ca="1" si="83"/>
        <v xml:space="preserve"> </v>
      </c>
      <c r="G135" s="1" t="str">
        <f ca="1">IF(C135=" "," ",IF(C136=" ",$D$4-SUM($G$21:G134),($D$13-H135)))</f>
        <v xml:space="preserve"> </v>
      </c>
      <c r="H135" s="1" t="str">
        <f t="shared" ca="1" si="82"/>
        <v xml:space="preserve"> </v>
      </c>
      <c r="I135" s="1" t="str">
        <f t="shared" ca="1" si="88"/>
        <v xml:space="preserve"> </v>
      </c>
      <c r="U135" s="3" t="str">
        <f ca="1">IF(B134=$D$3,XIRR($F$20:F134,$C$20:C134)," ")</f>
        <v xml:space="preserve"> </v>
      </c>
      <c r="AG135" t="e">
        <f t="shared" ca="1" si="76"/>
        <v>#VALUE!</v>
      </c>
    </row>
    <row r="136" spans="2:33" ht="19.5" customHeight="1" x14ac:dyDescent="0.25">
      <c r="B136" t="str">
        <f t="shared" ca="1" si="84"/>
        <v xml:space="preserve"> </v>
      </c>
      <c r="C136" s="6" t="str">
        <f t="shared" ca="1" si="85"/>
        <v xml:space="preserve"> </v>
      </c>
      <c r="D136" t="str">
        <f t="shared" ca="1" si="86"/>
        <v xml:space="preserve"> </v>
      </c>
      <c r="E136" s="1" t="str">
        <f t="shared" ca="1" si="87"/>
        <v xml:space="preserve"> </v>
      </c>
      <c r="F136" s="1" t="str">
        <f t="shared" ca="1" si="83"/>
        <v xml:space="preserve"> </v>
      </c>
      <c r="G136" s="1" t="str">
        <f ca="1">IF(C136=" "," ",IF(C137=" ",$D$4-SUM($G$21:G135),($D$13-H136)))</f>
        <v xml:space="preserve"> </v>
      </c>
      <c r="H136" s="1" t="str">
        <f t="shared" ca="1" si="82"/>
        <v xml:space="preserve"> </v>
      </c>
      <c r="I136" s="1" t="str">
        <f t="shared" ca="1" si="88"/>
        <v xml:space="preserve"> </v>
      </c>
      <c r="U136" s="3" t="str">
        <f ca="1">IF(B135=$D$3,XIRR($F$20:F135,$C$20:C135)," ")</f>
        <v xml:space="preserve"> </v>
      </c>
      <c r="AG136" t="e">
        <f t="shared" ca="1" si="76"/>
        <v>#VALUE!</v>
      </c>
    </row>
    <row r="137" spans="2:33" ht="19.5" customHeight="1" x14ac:dyDescent="0.25">
      <c r="B137" t="str">
        <f t="shared" ca="1" si="84"/>
        <v xml:space="preserve"> </v>
      </c>
      <c r="C137" s="6" t="str">
        <f t="shared" ca="1" si="85"/>
        <v xml:space="preserve"> </v>
      </c>
      <c r="D137" t="str">
        <f t="shared" ca="1" si="86"/>
        <v xml:space="preserve"> </v>
      </c>
      <c r="E137" s="1" t="str">
        <f t="shared" ca="1" si="87"/>
        <v xml:space="preserve"> </v>
      </c>
      <c r="F137" s="1" t="str">
        <f t="shared" ca="1" si="83"/>
        <v xml:space="preserve"> </v>
      </c>
      <c r="G137" s="1" t="str">
        <f ca="1">IF(C137=" "," ",IF(C138=" ",$D$4-SUM($G$21:G136),($D$13-H137)))</f>
        <v xml:space="preserve"> </v>
      </c>
      <c r="H137" s="1" t="str">
        <f t="shared" ca="1" si="82"/>
        <v xml:space="preserve"> </v>
      </c>
      <c r="I137" s="1" t="str">
        <f t="shared" ca="1" si="88"/>
        <v xml:space="preserve"> </v>
      </c>
      <c r="U137" s="3" t="str">
        <f ca="1">IF(B136=$D$3,XIRR($F$20:F136,$C$20:C136)," ")</f>
        <v xml:space="preserve"> </v>
      </c>
      <c r="AG137" t="e">
        <f t="shared" ca="1" si="76"/>
        <v>#VALUE!</v>
      </c>
    </row>
    <row r="138" spans="2:33" ht="19.5" customHeight="1" x14ac:dyDescent="0.25">
      <c r="B138" t="str">
        <f t="shared" ca="1" si="84"/>
        <v xml:space="preserve"> </v>
      </c>
      <c r="C138" s="6" t="str">
        <f t="shared" ca="1" si="85"/>
        <v xml:space="preserve"> </v>
      </c>
      <c r="D138" t="str">
        <f t="shared" ca="1" si="86"/>
        <v xml:space="preserve"> </v>
      </c>
      <c r="E138" s="1" t="str">
        <f t="shared" ca="1" si="87"/>
        <v xml:space="preserve"> </v>
      </c>
      <c r="F138" s="1" t="str">
        <f t="shared" ca="1" si="83"/>
        <v xml:space="preserve"> </v>
      </c>
      <c r="G138" s="1" t="str">
        <f ca="1">IF(C138=" "," ",IF(C139=" ",$D$4-SUM($G$21:G137),($D$13-H138)))</f>
        <v xml:space="preserve"> </v>
      </c>
      <c r="H138" s="1" t="str">
        <f t="shared" ca="1" si="82"/>
        <v xml:space="preserve"> </v>
      </c>
      <c r="I138" s="1" t="str">
        <f t="shared" ca="1" si="88"/>
        <v xml:space="preserve"> </v>
      </c>
      <c r="U138" s="3" t="str">
        <f ca="1">IF(B137=$D$3,XIRR($F$20:F137,$C$20:C137)," ")</f>
        <v xml:space="preserve"> </v>
      </c>
      <c r="AG138" t="e">
        <f t="shared" ca="1" si="76"/>
        <v>#VALUE!</v>
      </c>
    </row>
    <row r="139" spans="2:33" ht="19.5" customHeight="1" x14ac:dyDescent="0.25">
      <c r="B139" t="str">
        <f t="shared" ca="1" si="84"/>
        <v xml:space="preserve"> </v>
      </c>
      <c r="C139" s="6" t="str">
        <f t="shared" ca="1" si="85"/>
        <v xml:space="preserve"> </v>
      </c>
      <c r="D139" t="str">
        <f t="shared" ca="1" si="86"/>
        <v xml:space="preserve"> </v>
      </c>
      <c r="E139" s="1" t="str">
        <f t="shared" ca="1" si="87"/>
        <v xml:space="preserve"> </v>
      </c>
      <c r="F139" s="1" t="str">
        <f t="shared" ca="1" si="83"/>
        <v xml:space="preserve"> </v>
      </c>
      <c r="G139" s="1" t="str">
        <f ca="1">IF(C139=" "," ",IF(C140=" ",$D$4-SUM($G$21:G138),($D$13-H139)))</f>
        <v xml:space="preserve"> </v>
      </c>
      <c r="H139" s="1" t="str">
        <f t="shared" ca="1" si="82"/>
        <v xml:space="preserve"> </v>
      </c>
      <c r="I139" s="1" t="str">
        <f t="shared" ca="1" si="88"/>
        <v xml:space="preserve"> </v>
      </c>
      <c r="U139" s="3" t="str">
        <f ca="1">IF(B138=$D$3,XIRR($F$20:F138,$C$20:C138)," ")</f>
        <v xml:space="preserve"> </v>
      </c>
      <c r="AG139" t="e">
        <f t="shared" ca="1" si="76"/>
        <v>#VALUE!</v>
      </c>
    </row>
    <row r="140" spans="2:33" ht="19.5" customHeight="1" x14ac:dyDescent="0.25">
      <c r="B140" t="str">
        <f t="shared" ca="1" si="84"/>
        <v xml:space="preserve"> </v>
      </c>
      <c r="C140" s="6" t="str">
        <f t="shared" ca="1" si="85"/>
        <v xml:space="preserve"> </v>
      </c>
      <c r="D140" t="str">
        <f t="shared" ca="1" si="86"/>
        <v xml:space="preserve"> </v>
      </c>
      <c r="E140" s="1" t="str">
        <f ca="1">IF(C140=" "," ",E139-G140)</f>
        <v xml:space="preserve"> </v>
      </c>
      <c r="F140" s="1" t="str">
        <f t="shared" ca="1" si="83"/>
        <v xml:space="preserve"> </v>
      </c>
      <c r="G140" s="1" t="str">
        <f ca="1">IF(C140=" "," ",IF(C141=" ",$D$4-SUM($G$21:G139),($D$13-H140)))</f>
        <v xml:space="preserve"> </v>
      </c>
      <c r="H140" s="1" t="str">
        <f t="shared" ca="1" si="82"/>
        <v xml:space="preserve"> </v>
      </c>
      <c r="I140" s="1" t="str">
        <f t="shared" ca="1" si="88"/>
        <v xml:space="preserve"> </v>
      </c>
      <c r="U140" s="3" t="str">
        <f ca="1">IF(B139=$D$3,XIRR($F$20:F139,$C$20:C139)," ")</f>
        <v xml:space="preserve"> </v>
      </c>
      <c r="AG140" t="e">
        <f t="shared" ca="1" si="76"/>
        <v>#VALUE!</v>
      </c>
    </row>
    <row r="141" spans="2:33" ht="19.5" customHeight="1" x14ac:dyDescent="0.25">
      <c r="B141" t="str">
        <f t="shared" ref="B141:B185" ca="1" si="89">IF(C141 =" "," ",B140+1)</f>
        <v xml:space="preserve"> </v>
      </c>
      <c r="C141" s="6" t="str">
        <f t="shared" ref="C141:C185" ca="1" si="90">IF(B140&gt;=$D$3, " ", EDATE(C140,1))</f>
        <v xml:space="preserve"> </v>
      </c>
      <c r="D141" t="str">
        <f t="shared" ref="D141:D185" ca="1" si="91">IF(C141=" "," ",(C141-C140))</f>
        <v xml:space="preserve"> </v>
      </c>
      <c r="E141" s="1" t="str">
        <f t="shared" ref="E141:E185" ca="1" si="92">IF(C141=" "," ",E140-G141)</f>
        <v xml:space="preserve"> </v>
      </c>
      <c r="F141" s="1" t="str">
        <f t="shared" ref="F141:F185" ca="1" si="93">IF(C141=" "," ",G141+H141+I141+Q141)</f>
        <v xml:space="preserve"> </v>
      </c>
      <c r="G141" s="1" t="str">
        <f ca="1">IF(C141=" "," ",IF(C142=" ",$D$4-SUM($G$21:G140),($D$13-H141)))</f>
        <v xml:space="preserve"> </v>
      </c>
      <c r="H141" s="1" t="str">
        <f t="shared" ref="H141:H185" ca="1" si="94">IF(C141=" "," ",IF($D$14="ні",E140*$D$6*D141/(DATE(YEAR(C141),12,31)-DATE(YEAR(C141),1,1)+1),E140*$F$14*D141/(DATE(YEAR(C141),12,31)-DATE(YEAR(C141),1,1)+1)))</f>
        <v xml:space="preserve"> </v>
      </c>
      <c r="I141" s="1" t="str">
        <f t="shared" ref="I141:I185" ca="1" si="95">IF(C141=" "," ",IF($F$8="нет",$D$7*$D$4,($D$4*(1+$D$8))*$D$7))</f>
        <v xml:space="preserve"> </v>
      </c>
      <c r="U141" s="3" t="str">
        <f ca="1">IF(B140=$D$3,XIRR($F$20:F140,$C$20:C140)," ")</f>
        <v xml:space="preserve"> </v>
      </c>
      <c r="AG141" t="e">
        <f t="shared" ca="1" si="76"/>
        <v>#VALUE!</v>
      </c>
    </row>
    <row r="142" spans="2:33" ht="19.5" customHeight="1" x14ac:dyDescent="0.25">
      <c r="B142" t="str">
        <f t="shared" ca="1" si="89"/>
        <v xml:space="preserve"> </v>
      </c>
      <c r="C142" s="6" t="str">
        <f t="shared" ca="1" si="90"/>
        <v xml:space="preserve"> </v>
      </c>
      <c r="D142" t="str">
        <f t="shared" ca="1" si="91"/>
        <v xml:space="preserve"> </v>
      </c>
      <c r="E142" s="1" t="str">
        <f t="shared" ca="1" si="92"/>
        <v xml:space="preserve"> </v>
      </c>
      <c r="F142" s="1" t="str">
        <f t="shared" ca="1" si="93"/>
        <v xml:space="preserve"> </v>
      </c>
      <c r="G142" s="1" t="str">
        <f ca="1">IF(C142=" "," ",IF(C143=" ",$D$4-SUM($G$21:G141),($D$13-H142)))</f>
        <v xml:space="preserve"> </v>
      </c>
      <c r="H142" s="1" t="str">
        <f t="shared" ca="1" si="94"/>
        <v xml:space="preserve"> </v>
      </c>
      <c r="I142" s="1" t="str">
        <f t="shared" ca="1" si="95"/>
        <v xml:space="preserve"> </v>
      </c>
      <c r="U142" s="3" t="str">
        <f ca="1">IF(B141=$D$3,XIRR($F$20:F141,$C$20:C141)," ")</f>
        <v xml:space="preserve"> </v>
      </c>
      <c r="AG142" t="e">
        <f t="shared" ca="1" si="76"/>
        <v>#VALUE!</v>
      </c>
    </row>
    <row r="143" spans="2:33" ht="19.5" customHeight="1" x14ac:dyDescent="0.25">
      <c r="B143" t="str">
        <f t="shared" ca="1" si="89"/>
        <v xml:space="preserve"> </v>
      </c>
      <c r="C143" s="6" t="str">
        <f t="shared" ca="1" si="90"/>
        <v xml:space="preserve"> </v>
      </c>
      <c r="D143" t="str">
        <f t="shared" ca="1" si="91"/>
        <v xml:space="preserve"> </v>
      </c>
      <c r="E143" s="1" t="str">
        <f t="shared" ca="1" si="92"/>
        <v xml:space="preserve"> </v>
      </c>
      <c r="F143" s="1" t="str">
        <f t="shared" ca="1" si="93"/>
        <v xml:space="preserve"> </v>
      </c>
      <c r="G143" s="1" t="str">
        <f ca="1">IF(C143=" "," ",IF(C144=" ",$D$4-SUM($G$21:G142),($D$13-H143)))</f>
        <v xml:space="preserve"> </v>
      </c>
      <c r="H143" s="1" t="str">
        <f t="shared" ca="1" si="94"/>
        <v xml:space="preserve"> </v>
      </c>
      <c r="I143" s="1" t="str">
        <f t="shared" ca="1" si="95"/>
        <v xml:space="preserve"> </v>
      </c>
      <c r="AG143" t="e">
        <f t="shared" ca="1" si="76"/>
        <v>#VALUE!</v>
      </c>
    </row>
    <row r="144" spans="2:33" ht="19.5" customHeight="1" x14ac:dyDescent="0.25">
      <c r="B144" t="str">
        <f t="shared" ca="1" si="89"/>
        <v xml:space="preserve"> </v>
      </c>
      <c r="C144" s="6" t="str">
        <f t="shared" ca="1" si="90"/>
        <v xml:space="preserve"> </v>
      </c>
      <c r="D144" t="str">
        <f t="shared" ca="1" si="91"/>
        <v xml:space="preserve"> </v>
      </c>
      <c r="E144" s="1" t="str">
        <f t="shared" ca="1" si="92"/>
        <v xml:space="preserve"> </v>
      </c>
      <c r="F144" s="1" t="str">
        <f t="shared" ca="1" si="93"/>
        <v xml:space="preserve"> </v>
      </c>
      <c r="G144" s="1" t="str">
        <f ca="1">IF(C144=" "," ",IF(C145=" ",$D$4-SUM($G$21:G143),($D$13-H144)))</f>
        <v xml:space="preserve"> </v>
      </c>
      <c r="H144" s="1" t="str">
        <f t="shared" ca="1" si="94"/>
        <v xml:space="preserve"> </v>
      </c>
      <c r="I144" s="1" t="str">
        <f t="shared" ca="1" si="95"/>
        <v xml:space="preserve"> </v>
      </c>
      <c r="AG144" t="e">
        <f t="shared" ca="1" si="76"/>
        <v>#VALUE!</v>
      </c>
    </row>
    <row r="145" spans="2:33" ht="19.5" customHeight="1" x14ac:dyDescent="0.25">
      <c r="B145" t="str">
        <f t="shared" ca="1" si="89"/>
        <v xml:space="preserve"> </v>
      </c>
      <c r="C145" s="6" t="str">
        <f t="shared" ca="1" si="90"/>
        <v xml:space="preserve"> </v>
      </c>
      <c r="D145" t="str">
        <f t="shared" ca="1" si="91"/>
        <v xml:space="preserve"> </v>
      </c>
      <c r="E145" s="1" t="str">
        <f t="shared" ca="1" si="92"/>
        <v xml:space="preserve"> </v>
      </c>
      <c r="F145" s="1" t="str">
        <f t="shared" ca="1" si="93"/>
        <v xml:space="preserve"> </v>
      </c>
      <c r="G145" s="1" t="str">
        <f ca="1">IF(C145=" "," ",IF(C146=" ",$D$4-SUM($G$21:G144),($D$13-H145)))</f>
        <v xml:space="preserve"> </v>
      </c>
      <c r="H145" s="1" t="str">
        <f t="shared" ca="1" si="94"/>
        <v xml:space="preserve"> </v>
      </c>
      <c r="I145" s="1" t="str">
        <f t="shared" ca="1" si="95"/>
        <v xml:space="preserve"> </v>
      </c>
      <c r="AG145" t="e">
        <f t="shared" ca="1" si="76"/>
        <v>#VALUE!</v>
      </c>
    </row>
    <row r="146" spans="2:33" ht="19.5" customHeight="1" x14ac:dyDescent="0.25">
      <c r="B146" t="str">
        <f t="shared" ca="1" si="89"/>
        <v xml:space="preserve"> </v>
      </c>
      <c r="C146" s="6" t="str">
        <f t="shared" ca="1" si="90"/>
        <v xml:space="preserve"> </v>
      </c>
      <c r="D146" t="str">
        <f t="shared" ca="1" si="91"/>
        <v xml:space="preserve"> </v>
      </c>
      <c r="E146" s="1" t="str">
        <f t="shared" ca="1" si="92"/>
        <v xml:space="preserve"> </v>
      </c>
      <c r="F146" s="1" t="str">
        <f t="shared" ca="1" si="93"/>
        <v xml:space="preserve"> </v>
      </c>
      <c r="G146" s="1" t="str">
        <f ca="1">IF(C146=" "," ",IF(C147=" ",$D$4-SUM($G$21:G145),($D$13-H146)))</f>
        <v xml:space="preserve"> </v>
      </c>
      <c r="H146" s="1" t="str">
        <f t="shared" ca="1" si="94"/>
        <v xml:space="preserve"> </v>
      </c>
      <c r="I146" s="1" t="str">
        <f t="shared" ca="1" si="95"/>
        <v xml:space="preserve"> </v>
      </c>
      <c r="AG146" t="e">
        <f t="shared" ca="1" si="76"/>
        <v>#VALUE!</v>
      </c>
    </row>
    <row r="147" spans="2:33" ht="19.5" customHeight="1" x14ac:dyDescent="0.25">
      <c r="B147" t="str">
        <f t="shared" ca="1" si="89"/>
        <v xml:space="preserve"> </v>
      </c>
      <c r="C147" s="6" t="str">
        <f t="shared" ca="1" si="90"/>
        <v xml:space="preserve"> </v>
      </c>
      <c r="D147" t="str">
        <f t="shared" ca="1" si="91"/>
        <v xml:space="preserve"> </v>
      </c>
      <c r="E147" s="1" t="str">
        <f t="shared" ca="1" si="92"/>
        <v xml:space="preserve"> </v>
      </c>
      <c r="F147" s="1" t="str">
        <f t="shared" ca="1" si="93"/>
        <v xml:space="preserve"> </v>
      </c>
      <c r="G147" s="1" t="str">
        <f ca="1">IF(C147=" "," ",IF(C148=" ",$D$4-SUM($G$21:G146),($D$13-H147)))</f>
        <v xml:space="preserve"> </v>
      </c>
      <c r="H147" s="1" t="str">
        <f t="shared" ca="1" si="94"/>
        <v xml:space="preserve"> </v>
      </c>
      <c r="I147" s="1" t="str">
        <f t="shared" ca="1" si="95"/>
        <v xml:space="preserve"> </v>
      </c>
      <c r="AG147" t="e">
        <f t="shared" ca="1" si="76"/>
        <v>#VALUE!</v>
      </c>
    </row>
    <row r="148" spans="2:33" ht="19.5" customHeight="1" x14ac:dyDescent="0.25">
      <c r="B148" t="str">
        <f t="shared" ca="1" si="89"/>
        <v xml:space="preserve"> </v>
      </c>
      <c r="C148" s="6" t="str">
        <f t="shared" ca="1" si="90"/>
        <v xml:space="preserve"> </v>
      </c>
      <c r="D148" t="str">
        <f t="shared" ca="1" si="91"/>
        <v xml:space="preserve"> </v>
      </c>
      <c r="E148" s="1" t="str">
        <f t="shared" ca="1" si="92"/>
        <v xml:space="preserve"> </v>
      </c>
      <c r="F148" s="1" t="str">
        <f t="shared" ca="1" si="93"/>
        <v xml:space="preserve"> </v>
      </c>
      <c r="G148" s="1" t="str">
        <f ca="1">IF(C148=" "," ",IF(C149=" ",$D$4-SUM($G$21:G147),($D$13-H148)))</f>
        <v xml:space="preserve"> </v>
      </c>
      <c r="H148" s="1" t="str">
        <f t="shared" ca="1" si="94"/>
        <v xml:space="preserve"> </v>
      </c>
      <c r="I148" s="1" t="str">
        <f t="shared" ca="1" si="95"/>
        <v xml:space="preserve"> </v>
      </c>
      <c r="AG148" t="e">
        <f t="shared" ca="1" si="76"/>
        <v>#VALUE!</v>
      </c>
    </row>
    <row r="149" spans="2:33" ht="19.5" customHeight="1" x14ac:dyDescent="0.25">
      <c r="B149" t="str">
        <f t="shared" ca="1" si="89"/>
        <v xml:space="preserve"> </v>
      </c>
      <c r="C149" s="6" t="str">
        <f t="shared" ca="1" si="90"/>
        <v xml:space="preserve"> </v>
      </c>
      <c r="D149" t="str">
        <f t="shared" ca="1" si="91"/>
        <v xml:space="preserve"> </v>
      </c>
      <c r="E149" s="1" t="str">
        <f t="shared" ca="1" si="92"/>
        <v xml:space="preserve"> </v>
      </c>
      <c r="F149" s="1" t="str">
        <f t="shared" ca="1" si="93"/>
        <v xml:space="preserve"> </v>
      </c>
      <c r="G149" s="1" t="str">
        <f ca="1">IF(C149=" "," ",IF(C150=" ",$D$4-SUM($G$21:G148),($D$13-H149)))</f>
        <v xml:space="preserve"> </v>
      </c>
      <c r="H149" s="1" t="str">
        <f t="shared" ca="1" si="94"/>
        <v xml:space="preserve"> </v>
      </c>
      <c r="I149" s="1" t="str">
        <f t="shared" ca="1" si="95"/>
        <v xml:space="preserve"> </v>
      </c>
      <c r="AG149" t="e">
        <f t="shared" ca="1" si="76"/>
        <v>#VALUE!</v>
      </c>
    </row>
    <row r="150" spans="2:33" ht="19.5" customHeight="1" x14ac:dyDescent="0.25">
      <c r="B150" t="str">
        <f t="shared" ca="1" si="89"/>
        <v xml:space="preserve"> </v>
      </c>
      <c r="C150" s="6" t="str">
        <f t="shared" ca="1" si="90"/>
        <v xml:space="preserve"> </v>
      </c>
      <c r="D150" t="str">
        <f t="shared" ca="1" si="91"/>
        <v xml:space="preserve"> </v>
      </c>
      <c r="E150" s="1" t="str">
        <f t="shared" ca="1" si="92"/>
        <v xml:space="preserve"> </v>
      </c>
      <c r="F150" s="1" t="str">
        <f t="shared" ca="1" si="93"/>
        <v xml:space="preserve"> </v>
      </c>
      <c r="G150" s="1" t="str">
        <f ca="1">IF(C150=" "," ",IF(C151=" ",$D$4-SUM($G$21:G149),($D$13-H150)))</f>
        <v xml:space="preserve"> </v>
      </c>
      <c r="H150" s="1" t="str">
        <f t="shared" ca="1" si="94"/>
        <v xml:space="preserve"> </v>
      </c>
      <c r="I150" s="1" t="str">
        <f t="shared" ca="1" si="95"/>
        <v xml:space="preserve"> </v>
      </c>
      <c r="AG150" t="e">
        <f t="shared" ref="AG150:AG213" ca="1" si="96">DATE(YEAR(C150),12,31)-DATE(YEAR(C150),1,1)+1</f>
        <v>#VALUE!</v>
      </c>
    </row>
    <row r="151" spans="2:33" ht="19.5" customHeight="1" x14ac:dyDescent="0.25">
      <c r="B151" t="str">
        <f t="shared" ca="1" si="89"/>
        <v xml:space="preserve"> </v>
      </c>
      <c r="C151" s="6" t="str">
        <f t="shared" ca="1" si="90"/>
        <v xml:space="preserve"> </v>
      </c>
      <c r="D151" t="str">
        <f t="shared" ca="1" si="91"/>
        <v xml:space="preserve"> </v>
      </c>
      <c r="E151" s="1" t="str">
        <f t="shared" ca="1" si="92"/>
        <v xml:space="preserve"> </v>
      </c>
      <c r="F151" s="1" t="str">
        <f t="shared" ca="1" si="93"/>
        <v xml:space="preserve"> </v>
      </c>
      <c r="G151" s="1" t="str">
        <f ca="1">IF(C151=" "," ",IF(C152=" ",$D$4-SUM($G$21:G150),($D$13-H151)))</f>
        <v xml:space="preserve"> </v>
      </c>
      <c r="H151" s="1" t="str">
        <f t="shared" ca="1" si="94"/>
        <v xml:space="preserve"> </v>
      </c>
      <c r="I151" s="1" t="str">
        <f t="shared" ca="1" si="95"/>
        <v xml:space="preserve"> </v>
      </c>
      <c r="AG151" t="e">
        <f t="shared" ca="1" si="96"/>
        <v>#VALUE!</v>
      </c>
    </row>
    <row r="152" spans="2:33" ht="19.5" customHeight="1" x14ac:dyDescent="0.25">
      <c r="B152" t="str">
        <f t="shared" ca="1" si="89"/>
        <v xml:space="preserve"> </v>
      </c>
      <c r="C152" s="6" t="str">
        <f t="shared" ca="1" si="90"/>
        <v xml:space="preserve"> </v>
      </c>
      <c r="D152" t="str">
        <f t="shared" ca="1" si="91"/>
        <v xml:space="preserve"> </v>
      </c>
      <c r="E152" s="1" t="str">
        <f t="shared" ca="1" si="92"/>
        <v xml:space="preserve"> </v>
      </c>
      <c r="F152" s="1" t="str">
        <f t="shared" ca="1" si="93"/>
        <v xml:space="preserve"> </v>
      </c>
      <c r="G152" s="1" t="str">
        <f ca="1">IF(C152=" "," ",IF(C153=" ",$D$4-SUM($G$21:G151),($D$13-H152)))</f>
        <v xml:space="preserve"> </v>
      </c>
      <c r="H152" s="1" t="str">
        <f t="shared" ca="1" si="94"/>
        <v xml:space="preserve"> </v>
      </c>
      <c r="I152" s="1" t="str">
        <f t="shared" ca="1" si="95"/>
        <v xml:space="preserve"> </v>
      </c>
      <c r="AG152" t="e">
        <f t="shared" ca="1" si="96"/>
        <v>#VALUE!</v>
      </c>
    </row>
    <row r="153" spans="2:33" ht="19.5" customHeight="1" x14ac:dyDescent="0.25">
      <c r="B153" t="str">
        <f t="shared" ca="1" si="89"/>
        <v xml:space="preserve"> </v>
      </c>
      <c r="C153" s="6" t="str">
        <f t="shared" ca="1" si="90"/>
        <v xml:space="preserve"> </v>
      </c>
      <c r="D153" t="str">
        <f t="shared" ca="1" si="91"/>
        <v xml:space="preserve"> </v>
      </c>
      <c r="E153" s="1" t="str">
        <f t="shared" ca="1" si="92"/>
        <v xml:space="preserve"> </v>
      </c>
      <c r="F153" s="1" t="str">
        <f t="shared" ca="1" si="93"/>
        <v xml:space="preserve"> </v>
      </c>
      <c r="G153" s="1" t="str">
        <f ca="1">IF(C153=" "," ",IF(C154=" ",$D$4-SUM($G$21:G152),($D$13-H153)))</f>
        <v xml:space="preserve"> </v>
      </c>
      <c r="H153" s="1" t="str">
        <f t="shared" ca="1" si="94"/>
        <v xml:space="preserve"> </v>
      </c>
      <c r="I153" s="1" t="str">
        <f t="shared" ca="1" si="95"/>
        <v xml:space="preserve"> </v>
      </c>
      <c r="AG153" t="e">
        <f t="shared" ca="1" si="96"/>
        <v>#VALUE!</v>
      </c>
    </row>
    <row r="154" spans="2:33" ht="19.5" customHeight="1" x14ac:dyDescent="0.25">
      <c r="B154" t="str">
        <f t="shared" ca="1" si="89"/>
        <v xml:space="preserve"> </v>
      </c>
      <c r="C154" s="6" t="str">
        <f t="shared" ca="1" si="90"/>
        <v xml:space="preserve"> </v>
      </c>
      <c r="D154" t="str">
        <f t="shared" ca="1" si="91"/>
        <v xml:space="preserve"> </v>
      </c>
      <c r="E154" s="1" t="str">
        <f t="shared" ca="1" si="92"/>
        <v xml:space="preserve"> </v>
      </c>
      <c r="F154" s="1" t="str">
        <f t="shared" ca="1" si="93"/>
        <v xml:space="preserve"> </v>
      </c>
      <c r="G154" s="1" t="str">
        <f ca="1">IF(C154=" "," ",IF(C155=" ",$D$4-SUM($G$21:G153),($D$13-H154)))</f>
        <v xml:space="preserve"> </v>
      </c>
      <c r="H154" s="1" t="str">
        <f t="shared" ca="1" si="94"/>
        <v xml:space="preserve"> </v>
      </c>
      <c r="I154" s="1" t="str">
        <f t="shared" ca="1" si="95"/>
        <v xml:space="preserve"> </v>
      </c>
      <c r="AG154" t="e">
        <f t="shared" ca="1" si="96"/>
        <v>#VALUE!</v>
      </c>
    </row>
    <row r="155" spans="2:33" ht="19.5" customHeight="1" x14ac:dyDescent="0.25">
      <c r="B155" t="str">
        <f t="shared" ca="1" si="89"/>
        <v xml:space="preserve"> </v>
      </c>
      <c r="C155" s="6" t="str">
        <f t="shared" ca="1" si="90"/>
        <v xml:space="preserve"> </v>
      </c>
      <c r="D155" t="str">
        <f t="shared" ca="1" si="91"/>
        <v xml:space="preserve"> </v>
      </c>
      <c r="E155" s="1" t="str">
        <f t="shared" ca="1" si="92"/>
        <v xml:space="preserve"> </v>
      </c>
      <c r="F155" s="1" t="str">
        <f t="shared" ca="1" si="93"/>
        <v xml:space="preserve"> </v>
      </c>
      <c r="G155" s="1" t="str">
        <f ca="1">IF(C155=" "," ",IF(C156=" ",$D$4-SUM($G$21:G154),($D$13-H155)))</f>
        <v xml:space="preserve"> </v>
      </c>
      <c r="H155" s="1" t="str">
        <f t="shared" ca="1" si="94"/>
        <v xml:space="preserve"> </v>
      </c>
      <c r="I155" s="1" t="str">
        <f t="shared" ca="1" si="95"/>
        <v xml:space="preserve"> </v>
      </c>
      <c r="AG155" t="e">
        <f t="shared" ca="1" si="96"/>
        <v>#VALUE!</v>
      </c>
    </row>
    <row r="156" spans="2:33" ht="19.5" customHeight="1" x14ac:dyDescent="0.25">
      <c r="B156" t="str">
        <f t="shared" ca="1" si="89"/>
        <v xml:space="preserve"> </v>
      </c>
      <c r="C156" s="6" t="str">
        <f t="shared" ca="1" si="90"/>
        <v xml:space="preserve"> </v>
      </c>
      <c r="D156" t="str">
        <f t="shared" ca="1" si="91"/>
        <v xml:space="preserve"> </v>
      </c>
      <c r="E156" s="1" t="str">
        <f t="shared" ca="1" si="92"/>
        <v xml:space="preserve"> </v>
      </c>
      <c r="F156" s="1" t="str">
        <f t="shared" ca="1" si="93"/>
        <v xml:space="preserve"> </v>
      </c>
      <c r="G156" s="1" t="str">
        <f ca="1">IF(C156=" "," ",IF(C157=" ",$D$4-SUM($G$21:G155),($D$13-H156)))</f>
        <v xml:space="preserve"> </v>
      </c>
      <c r="H156" s="1" t="str">
        <f t="shared" ca="1" si="94"/>
        <v xml:space="preserve"> </v>
      </c>
      <c r="I156" s="1" t="str">
        <f t="shared" ca="1" si="95"/>
        <v xml:space="preserve"> </v>
      </c>
      <c r="AG156" t="e">
        <f t="shared" ca="1" si="96"/>
        <v>#VALUE!</v>
      </c>
    </row>
    <row r="157" spans="2:33" ht="19.5" customHeight="1" x14ac:dyDescent="0.25">
      <c r="B157" t="str">
        <f t="shared" ca="1" si="89"/>
        <v xml:space="preserve"> </v>
      </c>
      <c r="C157" s="6" t="str">
        <f t="shared" ca="1" si="90"/>
        <v xml:space="preserve"> </v>
      </c>
      <c r="D157" t="str">
        <f t="shared" ca="1" si="91"/>
        <v xml:space="preserve"> </v>
      </c>
      <c r="E157" s="1" t="str">
        <f t="shared" ca="1" si="92"/>
        <v xml:space="preserve"> </v>
      </c>
      <c r="F157" s="1" t="str">
        <f t="shared" ca="1" si="93"/>
        <v xml:space="preserve"> </v>
      </c>
      <c r="G157" s="1" t="str">
        <f ca="1">IF(C157=" "," ",IF(C158=" ",$D$4-SUM($G$21:G156),($D$13-H157)))</f>
        <v xml:space="preserve"> </v>
      </c>
      <c r="H157" s="1" t="str">
        <f t="shared" ca="1" si="94"/>
        <v xml:space="preserve"> </v>
      </c>
      <c r="I157" s="1" t="str">
        <f t="shared" ca="1" si="95"/>
        <v xml:space="preserve"> </v>
      </c>
      <c r="AG157" t="e">
        <f t="shared" ca="1" si="96"/>
        <v>#VALUE!</v>
      </c>
    </row>
    <row r="158" spans="2:33" ht="19.5" customHeight="1" x14ac:dyDescent="0.25">
      <c r="B158" t="str">
        <f t="shared" ca="1" si="89"/>
        <v xml:space="preserve"> </v>
      </c>
      <c r="C158" s="6" t="str">
        <f t="shared" ca="1" si="90"/>
        <v xml:space="preserve"> </v>
      </c>
      <c r="D158" t="str">
        <f t="shared" ca="1" si="91"/>
        <v xml:space="preserve"> </v>
      </c>
      <c r="E158" s="1" t="str">
        <f t="shared" ca="1" si="92"/>
        <v xml:space="preserve"> </v>
      </c>
      <c r="F158" s="1" t="str">
        <f t="shared" ca="1" si="93"/>
        <v xml:space="preserve"> </v>
      </c>
      <c r="G158" s="1" t="str">
        <f ca="1">IF(C158=" "," ",IF(C159=" ",$D$4-SUM($G$21:G157),($D$13-H158)))</f>
        <v xml:space="preserve"> </v>
      </c>
      <c r="H158" s="1" t="str">
        <f t="shared" ca="1" si="94"/>
        <v xml:space="preserve"> </v>
      </c>
      <c r="I158" s="1" t="str">
        <f t="shared" ca="1" si="95"/>
        <v xml:space="preserve"> </v>
      </c>
      <c r="AG158" t="e">
        <f t="shared" ca="1" si="96"/>
        <v>#VALUE!</v>
      </c>
    </row>
    <row r="159" spans="2:33" ht="19.5" customHeight="1" x14ac:dyDescent="0.25">
      <c r="B159" t="str">
        <f t="shared" ca="1" si="89"/>
        <v xml:space="preserve"> </v>
      </c>
      <c r="C159" s="6" t="str">
        <f t="shared" ca="1" si="90"/>
        <v xml:space="preserve"> </v>
      </c>
      <c r="D159" t="str">
        <f t="shared" ca="1" si="91"/>
        <v xml:space="preserve"> </v>
      </c>
      <c r="E159" s="1" t="str">
        <f t="shared" ca="1" si="92"/>
        <v xml:space="preserve"> </v>
      </c>
      <c r="F159" s="1" t="str">
        <f t="shared" ca="1" si="93"/>
        <v xml:space="preserve"> </v>
      </c>
      <c r="G159" s="1" t="str">
        <f ca="1">IF(C159=" "," ",IF(C160=" ",$D$4-SUM($G$21:G158),($D$13-H159)))</f>
        <v xml:space="preserve"> </v>
      </c>
      <c r="H159" s="1" t="str">
        <f t="shared" ca="1" si="94"/>
        <v xml:space="preserve"> </v>
      </c>
      <c r="I159" s="1" t="str">
        <f t="shared" ca="1" si="95"/>
        <v xml:space="preserve"> </v>
      </c>
      <c r="AG159" t="e">
        <f t="shared" ca="1" si="96"/>
        <v>#VALUE!</v>
      </c>
    </row>
    <row r="160" spans="2:33" ht="19.5" customHeight="1" x14ac:dyDescent="0.25">
      <c r="B160" t="str">
        <f t="shared" ca="1" si="89"/>
        <v xml:space="preserve"> </v>
      </c>
      <c r="C160" s="6" t="str">
        <f t="shared" ca="1" si="90"/>
        <v xml:space="preserve"> </v>
      </c>
      <c r="D160" t="str">
        <f t="shared" ca="1" si="91"/>
        <v xml:space="preserve"> </v>
      </c>
      <c r="E160" s="1" t="str">
        <f t="shared" ca="1" si="92"/>
        <v xml:space="preserve"> </v>
      </c>
      <c r="F160" s="1" t="str">
        <f t="shared" ca="1" si="93"/>
        <v xml:space="preserve"> </v>
      </c>
      <c r="G160" s="1" t="str">
        <f ca="1">IF(C160=" "," ",IF(C161=" ",$D$4-SUM($G$21:G159),($D$13-H160)))</f>
        <v xml:space="preserve"> </v>
      </c>
      <c r="H160" s="1" t="str">
        <f t="shared" ca="1" si="94"/>
        <v xml:space="preserve"> </v>
      </c>
      <c r="I160" s="1" t="str">
        <f t="shared" ca="1" si="95"/>
        <v xml:space="preserve"> </v>
      </c>
      <c r="AG160" t="e">
        <f t="shared" ca="1" si="96"/>
        <v>#VALUE!</v>
      </c>
    </row>
    <row r="161" spans="2:33" ht="19.5" customHeight="1" x14ac:dyDescent="0.25">
      <c r="B161" t="str">
        <f t="shared" ca="1" si="89"/>
        <v xml:space="preserve"> </v>
      </c>
      <c r="C161" s="6" t="str">
        <f t="shared" ca="1" si="90"/>
        <v xml:space="preserve"> </v>
      </c>
      <c r="D161" t="str">
        <f t="shared" ca="1" si="91"/>
        <v xml:space="preserve"> </v>
      </c>
      <c r="E161" s="1" t="str">
        <f t="shared" ca="1" si="92"/>
        <v xml:space="preserve"> </v>
      </c>
      <c r="F161" s="1" t="str">
        <f t="shared" ca="1" si="93"/>
        <v xml:space="preserve"> </v>
      </c>
      <c r="G161" s="1" t="str">
        <f ca="1">IF(C161=" "," ",IF(C162=" ",$D$4-SUM($G$21:G160),($D$13-H161)))</f>
        <v xml:space="preserve"> </v>
      </c>
      <c r="H161" s="1" t="str">
        <f t="shared" ca="1" si="94"/>
        <v xml:space="preserve"> </v>
      </c>
      <c r="I161" s="1" t="str">
        <f t="shared" ca="1" si="95"/>
        <v xml:space="preserve"> </v>
      </c>
      <c r="AG161" t="e">
        <f t="shared" ca="1" si="96"/>
        <v>#VALUE!</v>
      </c>
    </row>
    <row r="162" spans="2:33" ht="19.5" customHeight="1" x14ac:dyDescent="0.25">
      <c r="B162" t="str">
        <f t="shared" ca="1" si="89"/>
        <v xml:space="preserve"> </v>
      </c>
      <c r="C162" s="6" t="str">
        <f t="shared" ca="1" si="90"/>
        <v xml:space="preserve"> </v>
      </c>
      <c r="D162" t="str">
        <f t="shared" ca="1" si="91"/>
        <v xml:space="preserve"> </v>
      </c>
      <c r="E162" s="1" t="str">
        <f t="shared" ca="1" si="92"/>
        <v xml:space="preserve"> </v>
      </c>
      <c r="F162" s="1" t="str">
        <f t="shared" ca="1" si="93"/>
        <v xml:space="preserve"> </v>
      </c>
      <c r="G162" s="1" t="str">
        <f ca="1">IF(C162=" "," ",IF(C163=" ",$D$4-SUM($G$21:G161),($D$13-H162)))</f>
        <v xml:space="preserve"> </v>
      </c>
      <c r="H162" s="1" t="str">
        <f t="shared" ca="1" si="94"/>
        <v xml:space="preserve"> </v>
      </c>
      <c r="I162" s="1" t="str">
        <f t="shared" ca="1" si="95"/>
        <v xml:space="preserve"> </v>
      </c>
      <c r="AG162" t="e">
        <f t="shared" ca="1" si="96"/>
        <v>#VALUE!</v>
      </c>
    </row>
    <row r="163" spans="2:33" ht="19.5" customHeight="1" x14ac:dyDescent="0.25">
      <c r="B163" t="str">
        <f t="shared" ca="1" si="89"/>
        <v xml:space="preserve"> </v>
      </c>
      <c r="C163" s="6" t="str">
        <f t="shared" ca="1" si="90"/>
        <v xml:space="preserve"> </v>
      </c>
      <c r="D163" t="str">
        <f t="shared" ca="1" si="91"/>
        <v xml:space="preserve"> </v>
      </c>
      <c r="E163" s="1" t="str">
        <f t="shared" ca="1" si="92"/>
        <v xml:space="preserve"> </v>
      </c>
      <c r="F163" s="1" t="str">
        <f t="shared" ca="1" si="93"/>
        <v xml:space="preserve"> </v>
      </c>
      <c r="G163" s="1" t="str">
        <f ca="1">IF(C163=" "," ",IF(C164=" ",$D$4-SUM($G$21:G162),($D$13-H163)))</f>
        <v xml:space="preserve"> </v>
      </c>
      <c r="H163" s="1" t="str">
        <f t="shared" ca="1" si="94"/>
        <v xml:space="preserve"> </v>
      </c>
      <c r="I163" s="1" t="str">
        <f t="shared" ca="1" si="95"/>
        <v xml:space="preserve"> </v>
      </c>
      <c r="AG163" t="e">
        <f t="shared" ca="1" si="96"/>
        <v>#VALUE!</v>
      </c>
    </row>
    <row r="164" spans="2:33" ht="19.5" customHeight="1" x14ac:dyDescent="0.25">
      <c r="B164" t="str">
        <f t="shared" ca="1" si="89"/>
        <v xml:space="preserve"> </v>
      </c>
      <c r="C164" s="6" t="str">
        <f t="shared" ca="1" si="90"/>
        <v xml:space="preserve"> </v>
      </c>
      <c r="D164" t="str">
        <f t="shared" ca="1" si="91"/>
        <v xml:space="preserve"> </v>
      </c>
      <c r="E164" s="1" t="str">
        <f t="shared" ca="1" si="92"/>
        <v xml:space="preserve"> </v>
      </c>
      <c r="F164" s="1" t="str">
        <f t="shared" ca="1" si="93"/>
        <v xml:space="preserve"> </v>
      </c>
      <c r="G164" s="1" t="str">
        <f ca="1">IF(C164=" "," ",IF(C165=" ",$D$4-SUM($G$21:G163),($D$13-H164)))</f>
        <v xml:space="preserve"> </v>
      </c>
      <c r="H164" s="1" t="str">
        <f t="shared" ca="1" si="94"/>
        <v xml:space="preserve"> </v>
      </c>
      <c r="I164" s="1" t="str">
        <f t="shared" ca="1" si="95"/>
        <v xml:space="preserve"> </v>
      </c>
      <c r="AG164" t="e">
        <f t="shared" ca="1" si="96"/>
        <v>#VALUE!</v>
      </c>
    </row>
    <row r="165" spans="2:33" ht="19.5" customHeight="1" x14ac:dyDescent="0.25">
      <c r="B165" t="str">
        <f t="shared" ca="1" si="89"/>
        <v xml:space="preserve"> </v>
      </c>
      <c r="C165" s="6" t="str">
        <f t="shared" ca="1" si="90"/>
        <v xml:space="preserve"> </v>
      </c>
      <c r="D165" t="str">
        <f t="shared" ca="1" si="91"/>
        <v xml:space="preserve"> </v>
      </c>
      <c r="E165" s="1" t="str">
        <f t="shared" ca="1" si="92"/>
        <v xml:space="preserve"> </v>
      </c>
      <c r="F165" s="1" t="str">
        <f t="shared" ca="1" si="93"/>
        <v xml:space="preserve"> </v>
      </c>
      <c r="G165" s="1" t="str">
        <f ca="1">IF(C165=" "," ",IF(C166=" ",$D$4-SUM($G$21:G164),($D$13-H165)))</f>
        <v xml:space="preserve"> </v>
      </c>
      <c r="H165" s="1" t="str">
        <f t="shared" ca="1" si="94"/>
        <v xml:space="preserve"> </v>
      </c>
      <c r="I165" s="1" t="str">
        <f t="shared" ca="1" si="95"/>
        <v xml:space="preserve"> </v>
      </c>
      <c r="AG165" t="e">
        <f t="shared" ca="1" si="96"/>
        <v>#VALUE!</v>
      </c>
    </row>
    <row r="166" spans="2:33" ht="19.5" customHeight="1" x14ac:dyDescent="0.25">
      <c r="B166" t="str">
        <f t="shared" ca="1" si="89"/>
        <v xml:space="preserve"> </v>
      </c>
      <c r="C166" s="6" t="str">
        <f t="shared" ca="1" si="90"/>
        <v xml:space="preserve"> </v>
      </c>
      <c r="D166" t="str">
        <f t="shared" ca="1" si="91"/>
        <v xml:space="preserve"> </v>
      </c>
      <c r="E166" s="1" t="str">
        <f t="shared" ca="1" si="92"/>
        <v xml:space="preserve"> </v>
      </c>
      <c r="F166" s="1" t="str">
        <f t="shared" ca="1" si="93"/>
        <v xml:space="preserve"> </v>
      </c>
      <c r="G166" s="1" t="str">
        <f ca="1">IF(C166=" "," ",IF(C167=" ",$D$4-SUM($G$21:G165),($D$13-H166)))</f>
        <v xml:space="preserve"> </v>
      </c>
      <c r="H166" s="1" t="str">
        <f t="shared" ca="1" si="94"/>
        <v xml:space="preserve"> </v>
      </c>
      <c r="I166" s="1" t="str">
        <f t="shared" ca="1" si="95"/>
        <v xml:space="preserve"> </v>
      </c>
      <c r="AG166" t="e">
        <f t="shared" ca="1" si="96"/>
        <v>#VALUE!</v>
      </c>
    </row>
    <row r="167" spans="2:33" ht="19.5" customHeight="1" x14ac:dyDescent="0.25">
      <c r="B167" t="str">
        <f t="shared" ca="1" si="89"/>
        <v xml:space="preserve"> </v>
      </c>
      <c r="C167" s="6" t="str">
        <f t="shared" ca="1" si="90"/>
        <v xml:space="preserve"> </v>
      </c>
      <c r="D167" t="str">
        <f t="shared" ca="1" si="91"/>
        <v xml:space="preserve"> </v>
      </c>
      <c r="E167" s="1" t="str">
        <f t="shared" ca="1" si="92"/>
        <v xml:space="preserve"> </v>
      </c>
      <c r="F167" s="1" t="str">
        <f t="shared" ca="1" si="93"/>
        <v xml:space="preserve"> </v>
      </c>
      <c r="G167" s="1" t="str">
        <f ca="1">IF(C167=" "," ",IF(C168=" ",$D$4-SUM($G$21:G166),($D$13-H167)))</f>
        <v xml:space="preserve"> </v>
      </c>
      <c r="H167" s="1" t="str">
        <f t="shared" ca="1" si="94"/>
        <v xml:space="preserve"> </v>
      </c>
      <c r="I167" s="1" t="str">
        <f t="shared" ca="1" si="95"/>
        <v xml:space="preserve"> </v>
      </c>
      <c r="AG167" t="e">
        <f t="shared" ca="1" si="96"/>
        <v>#VALUE!</v>
      </c>
    </row>
    <row r="168" spans="2:33" ht="19.5" customHeight="1" x14ac:dyDescent="0.25">
      <c r="B168" t="str">
        <f t="shared" ca="1" si="89"/>
        <v xml:space="preserve"> </v>
      </c>
      <c r="C168" s="6" t="str">
        <f t="shared" ca="1" si="90"/>
        <v xml:space="preserve"> </v>
      </c>
      <c r="D168" t="str">
        <f t="shared" ca="1" si="91"/>
        <v xml:space="preserve"> </v>
      </c>
      <c r="E168" s="1" t="str">
        <f t="shared" ca="1" si="92"/>
        <v xml:space="preserve"> </v>
      </c>
      <c r="F168" s="1" t="str">
        <f t="shared" ca="1" si="93"/>
        <v xml:space="preserve"> </v>
      </c>
      <c r="G168" s="1" t="str">
        <f ca="1">IF(C168=" "," ",IF(C169=" ",$D$4-SUM($G$21:G167),($D$13-H168)))</f>
        <v xml:space="preserve"> </v>
      </c>
      <c r="H168" s="1" t="str">
        <f t="shared" ca="1" si="94"/>
        <v xml:space="preserve"> </v>
      </c>
      <c r="I168" s="1" t="str">
        <f t="shared" ca="1" si="95"/>
        <v xml:space="preserve"> </v>
      </c>
      <c r="AG168" t="e">
        <f t="shared" ca="1" si="96"/>
        <v>#VALUE!</v>
      </c>
    </row>
    <row r="169" spans="2:33" ht="19.5" customHeight="1" x14ac:dyDescent="0.25">
      <c r="B169" t="str">
        <f t="shared" ca="1" si="89"/>
        <v xml:space="preserve"> </v>
      </c>
      <c r="C169" s="6" t="str">
        <f t="shared" ca="1" si="90"/>
        <v xml:space="preserve"> </v>
      </c>
      <c r="D169" t="str">
        <f t="shared" ca="1" si="91"/>
        <v xml:space="preserve"> </v>
      </c>
      <c r="E169" s="1" t="str">
        <f t="shared" ca="1" si="92"/>
        <v xml:space="preserve"> </v>
      </c>
      <c r="F169" s="1" t="str">
        <f t="shared" ca="1" si="93"/>
        <v xml:space="preserve"> </v>
      </c>
      <c r="G169" s="1" t="str">
        <f ca="1">IF(C169=" "," ",IF(C170=" ",$D$4-SUM($G$21:G168),($D$13-H169)))</f>
        <v xml:space="preserve"> </v>
      </c>
      <c r="H169" s="1" t="str">
        <f t="shared" ca="1" si="94"/>
        <v xml:space="preserve"> </v>
      </c>
      <c r="I169" s="1" t="str">
        <f t="shared" ca="1" si="95"/>
        <v xml:space="preserve"> </v>
      </c>
      <c r="AG169" t="e">
        <f t="shared" ca="1" si="96"/>
        <v>#VALUE!</v>
      </c>
    </row>
    <row r="170" spans="2:33" ht="19.5" customHeight="1" x14ac:dyDescent="0.25">
      <c r="B170" t="str">
        <f t="shared" ca="1" si="89"/>
        <v xml:space="preserve"> </v>
      </c>
      <c r="C170" s="6" t="str">
        <f t="shared" ca="1" si="90"/>
        <v xml:space="preserve"> </v>
      </c>
      <c r="D170" t="str">
        <f t="shared" ca="1" si="91"/>
        <v xml:space="preserve"> </v>
      </c>
      <c r="E170" s="1" t="str">
        <f t="shared" ca="1" si="92"/>
        <v xml:space="preserve"> </v>
      </c>
      <c r="F170" s="1" t="str">
        <f t="shared" ca="1" si="93"/>
        <v xml:space="preserve"> </v>
      </c>
      <c r="G170" s="1" t="str">
        <f ca="1">IF(C170=" "," ",IF(C171=" ",$D$4-SUM($G$21:G169),($D$13-H170)))</f>
        <v xml:space="preserve"> </v>
      </c>
      <c r="H170" s="1" t="str">
        <f t="shared" ca="1" si="94"/>
        <v xml:space="preserve"> </v>
      </c>
      <c r="I170" s="1" t="str">
        <f t="shared" ca="1" si="95"/>
        <v xml:space="preserve"> </v>
      </c>
      <c r="AG170" t="e">
        <f t="shared" ca="1" si="96"/>
        <v>#VALUE!</v>
      </c>
    </row>
    <row r="171" spans="2:33" ht="19.5" customHeight="1" x14ac:dyDescent="0.25">
      <c r="B171" t="str">
        <f t="shared" ca="1" si="89"/>
        <v xml:space="preserve"> </v>
      </c>
      <c r="C171" s="6" t="str">
        <f t="shared" ca="1" si="90"/>
        <v xml:space="preserve"> </v>
      </c>
      <c r="D171" t="str">
        <f t="shared" ca="1" si="91"/>
        <v xml:space="preserve"> </v>
      </c>
      <c r="E171" s="1" t="str">
        <f t="shared" ca="1" si="92"/>
        <v xml:space="preserve"> </v>
      </c>
      <c r="F171" s="1" t="str">
        <f t="shared" ca="1" si="93"/>
        <v xml:space="preserve"> </v>
      </c>
      <c r="G171" s="1" t="str">
        <f ca="1">IF(C171=" "," ",IF(C172=" ",$D$4-SUM($G$21:G170),($D$13-H171)))</f>
        <v xml:space="preserve"> </v>
      </c>
      <c r="H171" s="1" t="str">
        <f t="shared" ca="1" si="94"/>
        <v xml:space="preserve"> </v>
      </c>
      <c r="I171" s="1" t="str">
        <f t="shared" ca="1" si="95"/>
        <v xml:space="preserve"> </v>
      </c>
      <c r="AG171" t="e">
        <f t="shared" ca="1" si="96"/>
        <v>#VALUE!</v>
      </c>
    </row>
    <row r="172" spans="2:33" ht="19.5" customHeight="1" x14ac:dyDescent="0.25">
      <c r="B172" t="str">
        <f t="shared" ca="1" si="89"/>
        <v xml:space="preserve"> </v>
      </c>
      <c r="C172" s="6" t="str">
        <f t="shared" ca="1" si="90"/>
        <v xml:space="preserve"> </v>
      </c>
      <c r="D172" t="str">
        <f t="shared" ca="1" si="91"/>
        <v xml:space="preserve"> </v>
      </c>
      <c r="E172" s="1" t="str">
        <f t="shared" ca="1" si="92"/>
        <v xml:space="preserve"> </v>
      </c>
      <c r="F172" s="1" t="str">
        <f t="shared" ca="1" si="93"/>
        <v xml:space="preserve"> </v>
      </c>
      <c r="G172" s="1" t="str">
        <f ca="1">IF(C172=" "," ",IF(C173=" ",$D$4-SUM($G$21:G171),($D$13-H172)))</f>
        <v xml:space="preserve"> </v>
      </c>
      <c r="H172" s="1" t="str">
        <f t="shared" ca="1" si="94"/>
        <v xml:space="preserve"> </v>
      </c>
      <c r="I172" s="1" t="str">
        <f t="shared" ca="1" si="95"/>
        <v xml:space="preserve"> </v>
      </c>
      <c r="AG172" t="e">
        <f t="shared" ca="1" si="96"/>
        <v>#VALUE!</v>
      </c>
    </row>
    <row r="173" spans="2:33" ht="19.5" customHeight="1" x14ac:dyDescent="0.25">
      <c r="B173" t="str">
        <f t="shared" ca="1" si="89"/>
        <v xml:space="preserve"> </v>
      </c>
      <c r="C173" s="6" t="str">
        <f t="shared" ca="1" si="90"/>
        <v xml:space="preserve"> </v>
      </c>
      <c r="D173" t="str">
        <f t="shared" ca="1" si="91"/>
        <v xml:space="preserve"> </v>
      </c>
      <c r="E173" s="1" t="str">
        <f t="shared" ca="1" si="92"/>
        <v xml:space="preserve"> </v>
      </c>
      <c r="F173" s="1" t="str">
        <f t="shared" ca="1" si="93"/>
        <v xml:space="preserve"> </v>
      </c>
      <c r="G173" s="1" t="str">
        <f ca="1">IF(C173=" "," ",IF(C174=" ",$D$4-SUM($G$21:G172),($D$13-H173)))</f>
        <v xml:space="preserve"> </v>
      </c>
      <c r="H173" s="1" t="str">
        <f t="shared" ca="1" si="94"/>
        <v xml:space="preserve"> </v>
      </c>
      <c r="I173" s="1" t="str">
        <f t="shared" ca="1" si="95"/>
        <v xml:space="preserve"> </v>
      </c>
      <c r="AG173" t="e">
        <f t="shared" ca="1" si="96"/>
        <v>#VALUE!</v>
      </c>
    </row>
    <row r="174" spans="2:33" ht="19.5" customHeight="1" x14ac:dyDescent="0.25">
      <c r="B174" t="str">
        <f t="shared" ca="1" si="89"/>
        <v xml:space="preserve"> </v>
      </c>
      <c r="C174" s="6" t="str">
        <f t="shared" ca="1" si="90"/>
        <v xml:space="preserve"> </v>
      </c>
      <c r="D174" t="str">
        <f t="shared" ca="1" si="91"/>
        <v xml:space="preserve"> </v>
      </c>
      <c r="E174" s="1" t="str">
        <f t="shared" ca="1" si="92"/>
        <v xml:space="preserve"> </v>
      </c>
      <c r="F174" s="1" t="str">
        <f t="shared" ca="1" si="93"/>
        <v xml:space="preserve"> </v>
      </c>
      <c r="G174" s="1" t="str">
        <f ca="1">IF(C174=" "," ",IF(C175=" ",$D$4-SUM($G$21:G173),($D$13-H174)))</f>
        <v xml:space="preserve"> </v>
      </c>
      <c r="H174" s="1" t="str">
        <f t="shared" ca="1" si="94"/>
        <v xml:space="preserve"> </v>
      </c>
      <c r="I174" s="1" t="str">
        <f t="shared" ca="1" si="95"/>
        <v xml:space="preserve"> </v>
      </c>
      <c r="AG174" t="e">
        <f t="shared" ca="1" si="96"/>
        <v>#VALUE!</v>
      </c>
    </row>
    <row r="175" spans="2:33" ht="19.5" customHeight="1" x14ac:dyDescent="0.25">
      <c r="B175" t="str">
        <f t="shared" ca="1" si="89"/>
        <v xml:space="preserve"> </v>
      </c>
      <c r="C175" s="6" t="str">
        <f t="shared" ca="1" si="90"/>
        <v xml:space="preserve"> </v>
      </c>
      <c r="D175" t="str">
        <f t="shared" ca="1" si="91"/>
        <v xml:space="preserve"> </v>
      </c>
      <c r="E175" s="1" t="str">
        <f t="shared" ca="1" si="92"/>
        <v xml:space="preserve"> </v>
      </c>
      <c r="F175" s="1" t="str">
        <f t="shared" ca="1" si="93"/>
        <v xml:space="preserve"> </v>
      </c>
      <c r="G175" s="1" t="str">
        <f ca="1">IF(C175=" "," ",IF(C176=" ",$D$4-SUM($G$21:G174),($D$13-H175)))</f>
        <v xml:space="preserve"> </v>
      </c>
      <c r="H175" s="1" t="str">
        <f t="shared" ca="1" si="94"/>
        <v xml:space="preserve"> </v>
      </c>
      <c r="I175" s="1" t="str">
        <f t="shared" ca="1" si="95"/>
        <v xml:space="preserve"> </v>
      </c>
      <c r="AG175" t="e">
        <f t="shared" ca="1" si="96"/>
        <v>#VALUE!</v>
      </c>
    </row>
    <row r="176" spans="2:33" ht="19.5" customHeight="1" x14ac:dyDescent="0.25">
      <c r="B176" t="str">
        <f t="shared" ca="1" si="89"/>
        <v xml:space="preserve"> </v>
      </c>
      <c r="C176" s="6" t="str">
        <f t="shared" ca="1" si="90"/>
        <v xml:space="preserve"> </v>
      </c>
      <c r="D176" t="str">
        <f t="shared" ca="1" si="91"/>
        <v xml:space="preserve"> </v>
      </c>
      <c r="E176" s="1" t="str">
        <f t="shared" ca="1" si="92"/>
        <v xml:space="preserve"> </v>
      </c>
      <c r="F176" s="1" t="str">
        <f t="shared" ca="1" si="93"/>
        <v xml:space="preserve"> </v>
      </c>
      <c r="G176" s="1" t="str">
        <f ca="1">IF(C176=" "," ",IF(C177=" ",$D$4-SUM($G$21:G175),($D$13-H176)))</f>
        <v xml:space="preserve"> </v>
      </c>
      <c r="H176" s="1" t="str">
        <f t="shared" ca="1" si="94"/>
        <v xml:space="preserve"> </v>
      </c>
      <c r="I176" s="1" t="str">
        <f t="shared" ca="1" si="95"/>
        <v xml:space="preserve"> </v>
      </c>
      <c r="AG176" t="e">
        <f t="shared" ca="1" si="96"/>
        <v>#VALUE!</v>
      </c>
    </row>
    <row r="177" spans="2:33" ht="19.5" customHeight="1" x14ac:dyDescent="0.25">
      <c r="B177" t="str">
        <f t="shared" ca="1" si="89"/>
        <v xml:space="preserve"> </v>
      </c>
      <c r="C177" s="6" t="str">
        <f t="shared" ca="1" si="90"/>
        <v xml:space="preserve"> </v>
      </c>
      <c r="D177" t="str">
        <f t="shared" ca="1" si="91"/>
        <v xml:space="preserve"> </v>
      </c>
      <c r="E177" s="1" t="str">
        <f t="shared" ca="1" si="92"/>
        <v xml:space="preserve"> </v>
      </c>
      <c r="F177" s="1" t="str">
        <f t="shared" ca="1" si="93"/>
        <v xml:space="preserve"> </v>
      </c>
      <c r="G177" s="1" t="str">
        <f ca="1">IF(C177=" "," ",IF(C178=" ",$D$4-SUM($G$21:G176),($D$13-H177)))</f>
        <v xml:space="preserve"> </v>
      </c>
      <c r="H177" s="1" t="str">
        <f t="shared" ca="1" si="94"/>
        <v xml:space="preserve"> </v>
      </c>
      <c r="I177" s="1" t="str">
        <f t="shared" ca="1" si="95"/>
        <v xml:space="preserve"> </v>
      </c>
      <c r="AG177" t="e">
        <f t="shared" ca="1" si="96"/>
        <v>#VALUE!</v>
      </c>
    </row>
    <row r="178" spans="2:33" ht="19.5" customHeight="1" x14ac:dyDescent="0.25">
      <c r="B178" t="str">
        <f t="shared" ca="1" si="89"/>
        <v xml:space="preserve"> </v>
      </c>
      <c r="C178" s="6" t="str">
        <f t="shared" ca="1" si="90"/>
        <v xml:space="preserve"> </v>
      </c>
      <c r="D178" t="str">
        <f t="shared" ca="1" si="91"/>
        <v xml:space="preserve"> </v>
      </c>
      <c r="E178" s="1" t="str">
        <f t="shared" ca="1" si="92"/>
        <v xml:space="preserve"> </v>
      </c>
      <c r="F178" s="1" t="str">
        <f t="shared" ca="1" si="93"/>
        <v xml:space="preserve"> </v>
      </c>
      <c r="G178" s="1" t="str">
        <f ca="1">IF(C178=" "," ",IF(C179=" ",$D$4-SUM($G$21:G177),($D$13-H178)))</f>
        <v xml:space="preserve"> </v>
      </c>
      <c r="H178" s="1" t="str">
        <f t="shared" ca="1" si="94"/>
        <v xml:space="preserve"> </v>
      </c>
      <c r="I178" s="1" t="str">
        <f t="shared" ca="1" si="95"/>
        <v xml:space="preserve"> </v>
      </c>
      <c r="AG178" t="e">
        <f t="shared" ca="1" si="96"/>
        <v>#VALUE!</v>
      </c>
    </row>
    <row r="179" spans="2:33" ht="19.5" customHeight="1" x14ac:dyDescent="0.25">
      <c r="B179" t="str">
        <f t="shared" ca="1" si="89"/>
        <v xml:space="preserve"> </v>
      </c>
      <c r="C179" s="6" t="str">
        <f t="shared" ca="1" si="90"/>
        <v xml:space="preserve"> </v>
      </c>
      <c r="D179" t="str">
        <f t="shared" ca="1" si="91"/>
        <v xml:space="preserve"> </v>
      </c>
      <c r="E179" s="1" t="str">
        <f t="shared" ca="1" si="92"/>
        <v xml:space="preserve"> </v>
      </c>
      <c r="F179" s="1" t="str">
        <f t="shared" ca="1" si="93"/>
        <v xml:space="preserve"> </v>
      </c>
      <c r="G179" s="1" t="str">
        <f ca="1">IF(C179=" "," ",IF(C180=" ",$D$4-SUM($G$21:G178),($D$13-H179)))</f>
        <v xml:space="preserve"> </v>
      </c>
      <c r="H179" s="1" t="str">
        <f t="shared" ca="1" si="94"/>
        <v xml:space="preserve"> </v>
      </c>
      <c r="I179" s="1" t="str">
        <f t="shared" ca="1" si="95"/>
        <v xml:space="preserve"> </v>
      </c>
      <c r="AG179" t="e">
        <f t="shared" ca="1" si="96"/>
        <v>#VALUE!</v>
      </c>
    </row>
    <row r="180" spans="2:33" ht="19.5" customHeight="1" x14ac:dyDescent="0.25">
      <c r="B180" t="str">
        <f t="shared" ca="1" si="89"/>
        <v xml:space="preserve"> </v>
      </c>
      <c r="C180" s="6" t="str">
        <f t="shared" ca="1" si="90"/>
        <v xml:space="preserve"> </v>
      </c>
      <c r="D180" t="str">
        <f t="shared" ca="1" si="91"/>
        <v xml:space="preserve"> </v>
      </c>
      <c r="E180" s="1" t="str">
        <f t="shared" ca="1" si="92"/>
        <v xml:space="preserve"> </v>
      </c>
      <c r="F180" s="1" t="str">
        <f t="shared" ca="1" si="93"/>
        <v xml:space="preserve"> </v>
      </c>
      <c r="G180" s="1" t="str">
        <f ca="1">IF(C180=" "," ",IF(C181=" ",$D$4-SUM($G$21:G179),($D$13-H180)))</f>
        <v xml:space="preserve"> </v>
      </c>
      <c r="H180" s="1" t="str">
        <f t="shared" ca="1" si="94"/>
        <v xml:space="preserve"> </v>
      </c>
      <c r="I180" s="1" t="str">
        <f t="shared" ca="1" si="95"/>
        <v xml:space="preserve"> </v>
      </c>
      <c r="AG180" t="e">
        <f t="shared" ca="1" si="96"/>
        <v>#VALUE!</v>
      </c>
    </row>
    <row r="181" spans="2:33" ht="19.5" customHeight="1" x14ac:dyDescent="0.25">
      <c r="B181" t="str">
        <f t="shared" ca="1" si="89"/>
        <v xml:space="preserve"> </v>
      </c>
      <c r="C181" s="6" t="str">
        <f t="shared" ca="1" si="90"/>
        <v xml:space="preserve"> </v>
      </c>
      <c r="D181" t="str">
        <f t="shared" ca="1" si="91"/>
        <v xml:space="preserve"> </v>
      </c>
      <c r="E181" s="1" t="str">
        <f t="shared" ca="1" si="92"/>
        <v xml:space="preserve"> </v>
      </c>
      <c r="F181" s="1" t="str">
        <f t="shared" ca="1" si="93"/>
        <v xml:space="preserve"> </v>
      </c>
      <c r="G181" s="1" t="str">
        <f ca="1">IF(C181=" "," ",IF(C182=" ",$D$4-SUM($G$21:G180),($D$13-H181)))</f>
        <v xml:space="preserve"> </v>
      </c>
      <c r="H181" s="1" t="str">
        <f t="shared" ca="1" si="94"/>
        <v xml:space="preserve"> </v>
      </c>
      <c r="I181" s="1" t="str">
        <f t="shared" ca="1" si="95"/>
        <v xml:space="preserve"> </v>
      </c>
      <c r="AG181" t="e">
        <f t="shared" ca="1" si="96"/>
        <v>#VALUE!</v>
      </c>
    </row>
    <row r="182" spans="2:33" ht="19.5" customHeight="1" x14ac:dyDescent="0.25">
      <c r="B182" t="str">
        <f t="shared" ca="1" si="89"/>
        <v xml:space="preserve"> </v>
      </c>
      <c r="C182" s="6" t="str">
        <f t="shared" ca="1" si="90"/>
        <v xml:space="preserve"> </v>
      </c>
      <c r="D182" t="str">
        <f t="shared" ca="1" si="91"/>
        <v xml:space="preserve"> </v>
      </c>
      <c r="E182" s="1" t="str">
        <f t="shared" ca="1" si="92"/>
        <v xml:space="preserve"> </v>
      </c>
      <c r="F182" s="1" t="str">
        <f t="shared" ca="1" si="93"/>
        <v xml:space="preserve"> </v>
      </c>
      <c r="G182" s="1" t="str">
        <f ca="1">IF(C182=" "," ",IF(C183=" ",$D$4-SUM($G$21:G181),($D$13-H182)))</f>
        <v xml:space="preserve"> </v>
      </c>
      <c r="H182" s="1" t="str">
        <f t="shared" ca="1" si="94"/>
        <v xml:space="preserve"> </v>
      </c>
      <c r="I182" s="1" t="str">
        <f t="shared" ca="1" si="95"/>
        <v xml:space="preserve"> </v>
      </c>
      <c r="AG182" t="e">
        <f t="shared" ca="1" si="96"/>
        <v>#VALUE!</v>
      </c>
    </row>
    <row r="183" spans="2:33" ht="19.5" customHeight="1" x14ac:dyDescent="0.25">
      <c r="B183" t="str">
        <f t="shared" ca="1" si="89"/>
        <v xml:space="preserve"> </v>
      </c>
      <c r="C183" s="6" t="str">
        <f t="shared" ca="1" si="90"/>
        <v xml:space="preserve"> </v>
      </c>
      <c r="D183" t="str">
        <f t="shared" ca="1" si="91"/>
        <v xml:space="preserve"> </v>
      </c>
      <c r="E183" s="1" t="str">
        <f t="shared" ca="1" si="92"/>
        <v xml:space="preserve"> </v>
      </c>
      <c r="F183" s="1" t="str">
        <f t="shared" ca="1" si="93"/>
        <v xml:space="preserve"> </v>
      </c>
      <c r="G183" s="1" t="str">
        <f ca="1">IF(C183=" "," ",IF(C184=" ",$D$4-SUM($G$21:G182),($D$13-H183)))</f>
        <v xml:space="preserve"> </v>
      </c>
      <c r="H183" s="1" t="str">
        <f t="shared" ca="1" si="94"/>
        <v xml:space="preserve"> </v>
      </c>
      <c r="I183" s="1" t="str">
        <f t="shared" ca="1" si="95"/>
        <v xml:space="preserve"> </v>
      </c>
      <c r="AG183" t="e">
        <f t="shared" ca="1" si="96"/>
        <v>#VALUE!</v>
      </c>
    </row>
    <row r="184" spans="2:33" ht="19.5" customHeight="1" x14ac:dyDescent="0.25">
      <c r="B184" t="str">
        <f t="shared" ca="1" si="89"/>
        <v xml:space="preserve"> </v>
      </c>
      <c r="C184" s="6" t="str">
        <f t="shared" ca="1" si="90"/>
        <v xml:space="preserve"> </v>
      </c>
      <c r="D184" t="str">
        <f t="shared" ca="1" si="91"/>
        <v xml:space="preserve"> </v>
      </c>
      <c r="E184" s="1" t="str">
        <f t="shared" ca="1" si="92"/>
        <v xml:space="preserve"> </v>
      </c>
      <c r="F184" s="1" t="str">
        <f t="shared" ca="1" si="93"/>
        <v xml:space="preserve"> </v>
      </c>
      <c r="G184" s="1" t="str">
        <f ca="1">IF(C184=" "," ",IF(C185=" ",$D$4-SUM($G$21:G183),($D$13-H184)))</f>
        <v xml:space="preserve"> </v>
      </c>
      <c r="H184" s="1" t="str">
        <f t="shared" ca="1" si="94"/>
        <v xml:space="preserve"> </v>
      </c>
      <c r="I184" s="1" t="str">
        <f t="shared" ca="1" si="95"/>
        <v xml:space="preserve"> </v>
      </c>
      <c r="AG184" t="e">
        <f t="shared" ca="1" si="96"/>
        <v>#VALUE!</v>
      </c>
    </row>
    <row r="185" spans="2:33" ht="19.5" customHeight="1" x14ac:dyDescent="0.25">
      <c r="B185" t="str">
        <f t="shared" ca="1" si="89"/>
        <v xml:space="preserve"> </v>
      </c>
      <c r="C185" s="6" t="str">
        <f t="shared" ca="1" si="90"/>
        <v xml:space="preserve"> </v>
      </c>
      <c r="D185" t="str">
        <f t="shared" ca="1" si="91"/>
        <v xml:space="preserve"> </v>
      </c>
      <c r="E185" s="1" t="str">
        <f t="shared" ca="1" si="92"/>
        <v xml:space="preserve"> </v>
      </c>
      <c r="F185" s="1" t="str">
        <f t="shared" ca="1" si="93"/>
        <v xml:space="preserve"> </v>
      </c>
      <c r="G185" s="1" t="str">
        <f ca="1">IF(C185=" "," ",IF(C186=" ",$D$4-SUM($G$21:G184),($D$13-H185)))</f>
        <v xml:space="preserve"> </v>
      </c>
      <c r="H185" s="1" t="str">
        <f t="shared" ca="1" si="94"/>
        <v xml:space="preserve"> </v>
      </c>
      <c r="I185" s="1" t="str">
        <f t="shared" ca="1" si="95"/>
        <v xml:space="preserve"> </v>
      </c>
      <c r="AG185" t="e">
        <f t="shared" ca="1" si="96"/>
        <v>#VALUE!</v>
      </c>
    </row>
    <row r="186" spans="2:33" ht="19.5" customHeight="1" x14ac:dyDescent="0.25">
      <c r="G186" s="1"/>
      <c r="AG186">
        <f t="shared" si="96"/>
        <v>366</v>
      </c>
    </row>
    <row r="187" spans="2:33" ht="19.5" customHeight="1" x14ac:dyDescent="0.25">
      <c r="G187" s="1"/>
      <c r="AG187">
        <f t="shared" si="96"/>
        <v>366</v>
      </c>
    </row>
    <row r="188" spans="2:33" ht="19.5" customHeight="1" x14ac:dyDescent="0.25">
      <c r="G188" s="1"/>
      <c r="AG188">
        <f t="shared" si="96"/>
        <v>366</v>
      </c>
    </row>
    <row r="189" spans="2:33" ht="19.5" customHeight="1" x14ac:dyDescent="0.25">
      <c r="G189" s="1"/>
      <c r="AG189">
        <f t="shared" si="96"/>
        <v>366</v>
      </c>
    </row>
    <row r="190" spans="2:33" ht="19.5" customHeight="1" x14ac:dyDescent="0.25">
      <c r="G190" s="1"/>
      <c r="AG190">
        <f t="shared" si="96"/>
        <v>366</v>
      </c>
    </row>
    <row r="191" spans="2:33" ht="19.5" customHeight="1" x14ac:dyDescent="0.25">
      <c r="G191" s="1"/>
      <c r="AG191">
        <f t="shared" si="96"/>
        <v>366</v>
      </c>
    </row>
    <row r="192" spans="2:33" ht="19.5" customHeight="1" x14ac:dyDescent="0.25">
      <c r="G192" s="1"/>
      <c r="AG192">
        <f t="shared" si="96"/>
        <v>366</v>
      </c>
    </row>
    <row r="193" spans="7:33" ht="19.5" customHeight="1" x14ac:dyDescent="0.25">
      <c r="G193" s="1"/>
      <c r="AG193">
        <f t="shared" si="96"/>
        <v>366</v>
      </c>
    </row>
    <row r="194" spans="7:33" ht="19.5" customHeight="1" x14ac:dyDescent="0.25">
      <c r="G194" s="1"/>
      <c r="AG194">
        <f t="shared" si="96"/>
        <v>366</v>
      </c>
    </row>
    <row r="195" spans="7:33" ht="19.5" customHeight="1" x14ac:dyDescent="0.25">
      <c r="G195" s="1"/>
      <c r="AG195">
        <f t="shared" si="96"/>
        <v>366</v>
      </c>
    </row>
    <row r="196" spans="7:33" ht="19.5" customHeight="1" x14ac:dyDescent="0.25">
      <c r="G196" s="1"/>
      <c r="AG196">
        <f t="shared" si="96"/>
        <v>366</v>
      </c>
    </row>
    <row r="197" spans="7:33" ht="19.5" customHeight="1" x14ac:dyDescent="0.25">
      <c r="G197" s="1"/>
      <c r="AG197">
        <f t="shared" si="96"/>
        <v>366</v>
      </c>
    </row>
    <row r="198" spans="7:33" ht="19.5" customHeight="1" x14ac:dyDescent="0.25">
      <c r="G198" s="1"/>
      <c r="AG198">
        <f t="shared" si="96"/>
        <v>366</v>
      </c>
    </row>
    <row r="199" spans="7:33" ht="19.5" customHeight="1" x14ac:dyDescent="0.25">
      <c r="G199" s="1"/>
      <c r="AG199">
        <f t="shared" si="96"/>
        <v>366</v>
      </c>
    </row>
    <row r="200" spans="7:33" ht="19.5" customHeight="1" x14ac:dyDescent="0.25">
      <c r="G200" s="1"/>
      <c r="AG200">
        <f t="shared" si="96"/>
        <v>366</v>
      </c>
    </row>
    <row r="201" spans="7:33" ht="19.5" customHeight="1" x14ac:dyDescent="0.25">
      <c r="G201" s="1"/>
      <c r="AG201">
        <f t="shared" si="96"/>
        <v>366</v>
      </c>
    </row>
    <row r="202" spans="7:33" ht="19.5" customHeight="1" x14ac:dyDescent="0.25">
      <c r="G202" s="1"/>
      <c r="AG202">
        <f t="shared" si="96"/>
        <v>366</v>
      </c>
    </row>
    <row r="203" spans="7:33" ht="19.5" customHeight="1" x14ac:dyDescent="0.25">
      <c r="G203" s="1"/>
      <c r="AG203">
        <f t="shared" si="96"/>
        <v>366</v>
      </c>
    </row>
    <row r="204" spans="7:33" ht="19.5" customHeight="1" x14ac:dyDescent="0.25">
      <c r="G204" s="1"/>
      <c r="AG204">
        <f t="shared" si="96"/>
        <v>366</v>
      </c>
    </row>
    <row r="205" spans="7:33" ht="19.5" customHeight="1" x14ac:dyDescent="0.25">
      <c r="G205" s="1"/>
      <c r="AG205">
        <f t="shared" si="96"/>
        <v>366</v>
      </c>
    </row>
    <row r="206" spans="7:33" ht="19.5" customHeight="1" x14ac:dyDescent="0.25">
      <c r="G206" s="1"/>
      <c r="AG206">
        <f t="shared" si="96"/>
        <v>366</v>
      </c>
    </row>
    <row r="207" spans="7:33" ht="19.5" customHeight="1" x14ac:dyDescent="0.25">
      <c r="G207" s="1"/>
      <c r="AG207">
        <f t="shared" si="96"/>
        <v>366</v>
      </c>
    </row>
    <row r="208" spans="7:33" ht="19.5" customHeight="1" x14ac:dyDescent="0.25">
      <c r="G208" s="1"/>
      <c r="AG208">
        <f t="shared" si="96"/>
        <v>366</v>
      </c>
    </row>
    <row r="209" spans="7:33" ht="19.5" customHeight="1" x14ac:dyDescent="0.25">
      <c r="G209" s="1"/>
      <c r="AG209">
        <f t="shared" si="96"/>
        <v>366</v>
      </c>
    </row>
    <row r="210" spans="7:33" ht="19.5" customHeight="1" x14ac:dyDescent="0.25">
      <c r="G210" s="1"/>
      <c r="AG210">
        <f t="shared" si="96"/>
        <v>366</v>
      </c>
    </row>
    <row r="211" spans="7:33" ht="19.5" customHeight="1" x14ac:dyDescent="0.25">
      <c r="G211" s="1"/>
      <c r="AG211">
        <f t="shared" si="96"/>
        <v>366</v>
      </c>
    </row>
    <row r="212" spans="7:33" ht="19.5" customHeight="1" x14ac:dyDescent="0.25">
      <c r="G212" s="1"/>
      <c r="AG212">
        <f t="shared" si="96"/>
        <v>366</v>
      </c>
    </row>
    <row r="213" spans="7:33" ht="19.5" customHeight="1" x14ac:dyDescent="0.25">
      <c r="G213" s="1"/>
      <c r="AG213">
        <f t="shared" si="96"/>
        <v>366</v>
      </c>
    </row>
    <row r="214" spans="7:33" ht="19.5" customHeight="1" x14ac:dyDescent="0.25">
      <c r="G214" s="1"/>
      <c r="AG214">
        <f t="shared" ref="AG214" si="97">DATE(YEAR(C214),12,31)-DATE(YEAR(C214),1,1)+1</f>
        <v>366</v>
      </c>
    </row>
  </sheetData>
  <sheetProtection algorithmName="SHA-512" hashValue="sg+kFHWAX3CsElMac214ZNiHQekynfcfgBvm7HsVafsozNpi7IJ173lgv+0k78w4TDiOe4U2yy1aNXKkXsOujA==" saltValue="OBYfiIabgAbp/CeF7839zQ==" spinCount="100000" sheet="1" selectLockedCells="1" selectUnlockedCells="1"/>
  <mergeCells count="27">
    <mergeCell ref="B9:C9"/>
    <mergeCell ref="S15:S18"/>
    <mergeCell ref="T15:T18"/>
    <mergeCell ref="G16:G18"/>
    <mergeCell ref="H16:H18"/>
    <mergeCell ref="I16:R16"/>
    <mergeCell ref="I17:L17"/>
    <mergeCell ref="M17:N17"/>
    <mergeCell ref="O17:R17"/>
    <mergeCell ref="B10:C10"/>
    <mergeCell ref="B11:C11"/>
    <mergeCell ref="B1:C1"/>
    <mergeCell ref="F15:F18"/>
    <mergeCell ref="G15:R15"/>
    <mergeCell ref="B2:C2"/>
    <mergeCell ref="B3:C3"/>
    <mergeCell ref="B14:C14"/>
    <mergeCell ref="E15:E18"/>
    <mergeCell ref="B15:B18"/>
    <mergeCell ref="B4:C4"/>
    <mergeCell ref="B6:C6"/>
    <mergeCell ref="B7:C7"/>
    <mergeCell ref="B8:C8"/>
    <mergeCell ref="B12:C12"/>
    <mergeCell ref="B13:C13"/>
    <mergeCell ref="C15:C18"/>
    <mergeCell ref="D15:D18"/>
  </mergeCells>
  <dataValidations count="2">
    <dataValidation type="list" allowBlank="1" showInputMessage="1" showErrorMessage="1" sqref="D14" xr:uid="{00000000-0002-0000-0100-000000000000}">
      <formula1>$G$1:$G$2</formula1>
    </dataValidation>
    <dataValidation type="list" allowBlank="1" showInputMessage="1" showErrorMessage="1" sqref="F9:F11" xr:uid="{00000000-0002-0000-0100-000001000000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41"/>
  <sheetViews>
    <sheetView topLeftCell="B1" workbookViewId="0">
      <selection activeCell="F31" sqref="F31:F139"/>
    </sheetView>
  </sheetViews>
  <sheetFormatPr defaultRowHeight="15" x14ac:dyDescent="0.25"/>
  <cols>
    <col min="1" max="1" width="0" hidden="1" customWidth="1"/>
    <col min="3" max="3" width="25.5703125" customWidth="1"/>
    <col min="4" max="4" width="18" customWidth="1"/>
    <col min="5" max="5" width="15.85546875" customWidth="1"/>
    <col min="6" max="6" width="16.28515625" customWidth="1"/>
    <col min="7" max="7" width="14" customWidth="1"/>
    <col min="8" max="8" width="12.5703125" customWidth="1"/>
    <col min="9" max="9" width="16.7109375" customWidth="1"/>
    <col min="10" max="10" width="13.140625" customWidth="1"/>
    <col min="13" max="13" width="9.140625" customWidth="1"/>
    <col min="14" max="14" width="13.42578125" customWidth="1"/>
    <col min="15" max="15" width="10.5703125" customWidth="1"/>
    <col min="16" max="16" width="11.140625" customWidth="1"/>
    <col min="17" max="17" width="12.5703125" customWidth="1"/>
    <col min="18" max="18" width="9.140625" customWidth="1"/>
    <col min="19" max="19" width="11.85546875" customWidth="1"/>
    <col min="20" max="20" width="13.5703125" customWidth="1"/>
    <col min="21" max="21" width="13.5703125" hidden="1" customWidth="1"/>
    <col min="22" max="23" width="0" hidden="1" customWidth="1"/>
    <col min="27" max="27" width="0" hidden="1" customWidth="1"/>
  </cols>
  <sheetData>
    <row r="1" spans="2:27" x14ac:dyDescent="0.25">
      <c r="B1" s="87"/>
      <c r="C1" s="87"/>
      <c r="E1" s="8"/>
      <c r="F1" s="8"/>
      <c r="G1" s="4" t="s">
        <v>33</v>
      </c>
      <c r="H1" s="8"/>
      <c r="I1" s="8"/>
      <c r="J1" s="8"/>
    </row>
    <row r="2" spans="2:27" ht="18.75" x14ac:dyDescent="0.3">
      <c r="B2" s="94" t="s">
        <v>0</v>
      </c>
      <c r="C2" s="94"/>
      <c r="D2" s="22">
        <v>44866</v>
      </c>
      <c r="E2" s="12"/>
      <c r="F2" s="13"/>
      <c r="G2" s="5" t="s">
        <v>34</v>
      </c>
      <c r="H2" s="8"/>
      <c r="I2" s="8"/>
      <c r="J2" s="8"/>
      <c r="AA2" t="s">
        <v>36</v>
      </c>
    </row>
    <row r="3" spans="2:27" ht="18" customHeight="1" x14ac:dyDescent="0.3">
      <c r="B3" s="94" t="s">
        <v>1</v>
      </c>
      <c r="C3" s="94"/>
      <c r="D3" s="23">
        <v>120</v>
      </c>
      <c r="E3" s="13"/>
      <c r="F3" s="20"/>
      <c r="G3" s="4">
        <f>SUM(G20:G88)</f>
        <v>574999.99999999977</v>
      </c>
      <c r="H3" s="8"/>
      <c r="I3" s="8"/>
      <c r="J3" s="8"/>
      <c r="AA3" t="s">
        <v>37</v>
      </c>
    </row>
    <row r="4" spans="2:27" ht="18.75" x14ac:dyDescent="0.3">
      <c r="B4" s="94" t="s">
        <v>2</v>
      </c>
      <c r="C4" s="94"/>
      <c r="D4" s="30">
        <v>1000000</v>
      </c>
      <c r="E4" s="11"/>
      <c r="F4" s="10"/>
    </row>
    <row r="5" spans="2:27" ht="18.75" x14ac:dyDescent="0.3">
      <c r="B5" s="94" t="s">
        <v>3</v>
      </c>
      <c r="C5" s="94"/>
      <c r="D5" s="24">
        <v>0.33</v>
      </c>
      <c r="E5" s="14"/>
      <c r="F5" s="10"/>
    </row>
    <row r="6" spans="2:27" ht="18.75" x14ac:dyDescent="0.3">
      <c r="B6" s="94" t="s">
        <v>4</v>
      </c>
      <c r="C6" s="94"/>
      <c r="D6" s="24">
        <v>0</v>
      </c>
      <c r="E6" s="15"/>
      <c r="F6" s="10"/>
    </row>
    <row r="7" spans="2:27" ht="18.75" x14ac:dyDescent="0.3">
      <c r="B7" s="94" t="s">
        <v>5</v>
      </c>
      <c r="C7" s="94"/>
      <c r="D7" s="24">
        <v>1.9900000000000001E-2</v>
      </c>
      <c r="E7" s="10"/>
      <c r="F7" s="28" t="s">
        <v>37</v>
      </c>
    </row>
    <row r="8" spans="2:27" ht="18.75" x14ac:dyDescent="0.3">
      <c r="B8" s="94" t="s">
        <v>38</v>
      </c>
      <c r="C8" s="94"/>
      <c r="D8" s="30">
        <v>2000000</v>
      </c>
      <c r="E8" s="10"/>
      <c r="F8" s="28"/>
    </row>
    <row r="9" spans="2:27" ht="18.75" x14ac:dyDescent="0.3">
      <c r="B9" s="94" t="s">
        <v>39</v>
      </c>
      <c r="C9" s="94"/>
      <c r="D9" s="24">
        <v>3.0000000000000001E-3</v>
      </c>
      <c r="E9" s="10"/>
      <c r="F9" s="28"/>
    </row>
    <row r="10" spans="2:27" ht="21.75" customHeight="1" x14ac:dyDescent="0.3">
      <c r="B10" s="94" t="s">
        <v>40</v>
      </c>
      <c r="C10" s="94"/>
      <c r="D10" s="24">
        <v>0</v>
      </c>
      <c r="E10" s="10"/>
      <c r="F10" s="28"/>
    </row>
    <row r="11" spans="2:27" ht="18.75" hidden="1" x14ac:dyDescent="0.3">
      <c r="B11" s="94" t="s">
        <v>6</v>
      </c>
      <c r="C11" s="94"/>
      <c r="D11" s="22">
        <f>EDATE(D2,D3)</f>
        <v>48519</v>
      </c>
      <c r="E11" s="9"/>
      <c r="F11" s="10"/>
      <c r="L11" s="26"/>
      <c r="M11" s="26"/>
      <c r="N11" s="26"/>
      <c r="O11" s="26"/>
      <c r="P11" s="26"/>
      <c r="Q11" s="26"/>
      <c r="R11" s="26"/>
      <c r="S11" s="27"/>
    </row>
    <row r="12" spans="2:27" ht="15.75" hidden="1" x14ac:dyDescent="0.25">
      <c r="B12" s="95" t="s">
        <v>31</v>
      </c>
      <c r="C12" s="95"/>
      <c r="D12" s="16">
        <f>-PMT(D5/12,D3,D4)</f>
        <v>28603.04334427556</v>
      </c>
      <c r="E12" s="10" t="s">
        <v>32</v>
      </c>
      <c r="F12" s="10"/>
    </row>
    <row r="13" spans="2:27" ht="15.75" hidden="1" x14ac:dyDescent="0.25">
      <c r="B13" s="90" t="s">
        <v>35</v>
      </c>
      <c r="C13" s="90"/>
      <c r="D13" s="17" t="s">
        <v>34</v>
      </c>
      <c r="E13" s="18"/>
      <c r="F13" s="18">
        <v>0.36</v>
      </c>
    </row>
    <row r="14" spans="2:27" x14ac:dyDescent="0.25">
      <c r="B14" s="88" t="s">
        <v>30</v>
      </c>
      <c r="C14" s="88" t="s">
        <v>7</v>
      </c>
      <c r="D14" s="88" t="s">
        <v>8</v>
      </c>
      <c r="E14" s="91" t="s">
        <v>29</v>
      </c>
      <c r="F14" s="88" t="s">
        <v>9</v>
      </c>
      <c r="G14" s="88" t="s">
        <v>10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 t="s">
        <v>11</v>
      </c>
      <c r="T14" s="88" t="s">
        <v>12</v>
      </c>
    </row>
    <row r="15" spans="2:27" x14ac:dyDescent="0.25">
      <c r="B15" s="88"/>
      <c r="C15" s="88"/>
      <c r="D15" s="88"/>
      <c r="E15" s="92"/>
      <c r="F15" s="88"/>
      <c r="G15" s="88" t="s">
        <v>13</v>
      </c>
      <c r="H15" s="88" t="s">
        <v>14</v>
      </c>
      <c r="I15" s="88" t="s">
        <v>15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</row>
    <row r="16" spans="2:27" x14ac:dyDescent="0.25">
      <c r="B16" s="88"/>
      <c r="C16" s="88"/>
      <c r="D16" s="88"/>
      <c r="E16" s="92"/>
      <c r="F16" s="88"/>
      <c r="G16" s="88"/>
      <c r="H16" s="88"/>
      <c r="I16" s="88" t="s">
        <v>16</v>
      </c>
      <c r="J16" s="88"/>
      <c r="K16" s="88"/>
      <c r="L16" s="88"/>
      <c r="M16" s="88" t="s">
        <v>17</v>
      </c>
      <c r="N16" s="88"/>
      <c r="O16" s="88" t="s">
        <v>18</v>
      </c>
      <c r="P16" s="88"/>
      <c r="Q16" s="88"/>
      <c r="R16" s="88"/>
      <c r="S16" s="88"/>
      <c r="T16" s="88"/>
    </row>
    <row r="17" spans="2:21" ht="60" x14ac:dyDescent="0.25">
      <c r="B17" s="88"/>
      <c r="C17" s="88"/>
      <c r="D17" s="88"/>
      <c r="E17" s="93"/>
      <c r="F17" s="88"/>
      <c r="G17" s="88"/>
      <c r="H17" s="88"/>
      <c r="I17" s="25" t="s">
        <v>19</v>
      </c>
      <c r="J17" s="25" t="s">
        <v>20</v>
      </c>
      <c r="K17" s="25" t="s">
        <v>21</v>
      </c>
      <c r="L17" s="25" t="s">
        <v>22</v>
      </c>
      <c r="M17" s="25" t="s">
        <v>23</v>
      </c>
      <c r="N17" s="25" t="s">
        <v>24</v>
      </c>
      <c r="O17" s="29" t="s">
        <v>25</v>
      </c>
      <c r="P17" s="29" t="s">
        <v>26</v>
      </c>
      <c r="Q17" s="29" t="s">
        <v>27</v>
      </c>
      <c r="R17" s="25" t="s">
        <v>28</v>
      </c>
      <c r="S17" s="88"/>
      <c r="T17" s="88"/>
    </row>
    <row r="18" spans="2:21" x14ac:dyDescent="0.25">
      <c r="B18" s="25">
        <v>1</v>
      </c>
      <c r="C18" s="25">
        <v>2</v>
      </c>
      <c r="D18" s="25">
        <v>3</v>
      </c>
      <c r="E18" s="25"/>
      <c r="F18" s="25">
        <v>4</v>
      </c>
      <c r="G18" s="25">
        <v>5</v>
      </c>
      <c r="H18" s="25">
        <v>6</v>
      </c>
      <c r="I18" s="25">
        <v>7</v>
      </c>
      <c r="J18" s="25">
        <v>8</v>
      </c>
      <c r="K18" s="25">
        <v>9</v>
      </c>
      <c r="L18" s="25">
        <v>10</v>
      </c>
      <c r="M18" s="25">
        <v>11</v>
      </c>
      <c r="N18" s="25">
        <v>12</v>
      </c>
      <c r="O18" s="29">
        <v>13</v>
      </c>
      <c r="P18" s="29">
        <v>14</v>
      </c>
      <c r="Q18" s="29">
        <v>15</v>
      </c>
      <c r="R18" s="25">
        <v>16</v>
      </c>
      <c r="S18" s="25">
        <v>17</v>
      </c>
      <c r="T18" s="25">
        <v>18</v>
      </c>
    </row>
    <row r="19" spans="2:21" x14ac:dyDescent="0.25">
      <c r="B19">
        <v>0</v>
      </c>
      <c r="C19" s="6">
        <f>D2</f>
        <v>44866</v>
      </c>
      <c r="E19" s="1">
        <f>$D$4</f>
        <v>1000000</v>
      </c>
      <c r="F19" s="1">
        <f>-D4+K19</f>
        <v>-980100</v>
      </c>
      <c r="G19" s="1"/>
      <c r="H19" s="1"/>
      <c r="K19">
        <f>D7*D4</f>
        <v>19900</v>
      </c>
      <c r="O19" s="8">
        <f>3000+D8*0.1%</f>
        <v>5000</v>
      </c>
      <c r="P19" s="8">
        <v>3000</v>
      </c>
      <c r="Q19" s="8">
        <f>$D$9*$D$8+$D$10*E19</f>
        <v>6000</v>
      </c>
      <c r="S19" s="21">
        <f>SUM(U22:U190)</f>
        <v>0.40692353844642648</v>
      </c>
      <c r="T19" s="7">
        <f>SUM(G20:I88)</f>
        <v>1935473.972602735</v>
      </c>
    </row>
    <row r="20" spans="2:21" x14ac:dyDescent="0.25">
      <c r="B20">
        <v>1</v>
      </c>
      <c r="C20" s="6">
        <f>EDATE(C19,1)</f>
        <v>44896</v>
      </c>
      <c r="D20">
        <f>C20-C19</f>
        <v>30</v>
      </c>
      <c r="E20" s="1">
        <f>E19-G20</f>
        <v>991666.66666666663</v>
      </c>
      <c r="F20" s="1">
        <f>G20+H20+I20</f>
        <v>35456.621004566208</v>
      </c>
      <c r="G20" s="1">
        <f>IF(C20=" "," ",$D$4/$D$3)</f>
        <v>8333.3333333333339</v>
      </c>
      <c r="H20" s="1">
        <f>IF(C20=" "," ",E19*$D$5*(C20-C19)/365)</f>
        <v>27123.287671232876</v>
      </c>
      <c r="I20">
        <f>IF(C20=" "," ",IF($F$7="нет",$D$6*$D$4,($D$4*(1+$D$7))*$D$6))</f>
        <v>0</v>
      </c>
    </row>
    <row r="21" spans="2:21" x14ac:dyDescent="0.25">
      <c r="B21">
        <v>2</v>
      </c>
      <c r="C21" s="6">
        <f>IF(B20&gt;=$D$3, " ", EDATE(C20,1))</f>
        <v>44927</v>
      </c>
      <c r="D21">
        <f t="shared" ref="D21:D55" si="0">IF(C21=" "," ",(C21-C20))</f>
        <v>31</v>
      </c>
      <c r="E21" s="1">
        <f>E20-G21</f>
        <v>983333.33333333326</v>
      </c>
      <c r="F21" s="1">
        <f>IF(C21=" "," ",G21+H21+I21)</f>
        <v>36127.168949771687</v>
      </c>
      <c r="G21" s="1">
        <f t="shared" ref="G21:G84" si="1">IF(C21=" "," ",$D$4/$D$3)</f>
        <v>8333.3333333333339</v>
      </c>
      <c r="H21" s="1">
        <f t="shared" ref="H21:H84" si="2">IF(C21=" "," ",E20*$D$5*(C21-C20)/365)</f>
        <v>27793.835616438355</v>
      </c>
      <c r="I21">
        <f>IF(C21=" "," ",IF($F$7="нет",$D$6*$D$4,($D$4*(1+$D$7))*$D$6))</f>
        <v>0</v>
      </c>
    </row>
    <row r="22" spans="2:21" x14ac:dyDescent="0.25">
      <c r="B22">
        <f t="shared" ref="B22:B55" si="3">IF(C22 =" "," ",B21+1)</f>
        <v>3</v>
      </c>
      <c r="C22" s="6">
        <f t="shared" ref="C22:C85" si="4">IF(B21&gt;=$D$3, " ", EDATE(C21,1))</f>
        <v>44958</v>
      </c>
      <c r="D22">
        <f t="shared" si="0"/>
        <v>31</v>
      </c>
      <c r="E22" s="1">
        <f t="shared" ref="E22:E24" si="5">E21-G22</f>
        <v>974999.99999999988</v>
      </c>
      <c r="F22" s="1">
        <f>IF(C22=" "," ",G22+H22+I22)</f>
        <v>35893.607305936071</v>
      </c>
      <c r="G22" s="1">
        <f t="shared" si="1"/>
        <v>8333.3333333333339</v>
      </c>
      <c r="H22" s="1">
        <f t="shared" si="2"/>
        <v>27560.273972602739</v>
      </c>
      <c r="I22">
        <f t="shared" ref="I22:I85" si="6">IF(C22=" "," ",IF($F$7="нет",$D$6*$D$4,($D$4*(1+$D$7))*$D$6))</f>
        <v>0</v>
      </c>
      <c r="U22" s="3" t="str">
        <f>IF(B21=$D$3,XIRR(#REF!,$C$19:C21)," ")</f>
        <v xml:space="preserve"> </v>
      </c>
    </row>
    <row r="23" spans="2:21" x14ac:dyDescent="0.25">
      <c r="B23">
        <f t="shared" si="3"/>
        <v>4</v>
      </c>
      <c r="C23" s="6">
        <f t="shared" si="4"/>
        <v>44986</v>
      </c>
      <c r="D23">
        <f t="shared" si="0"/>
        <v>28</v>
      </c>
      <c r="E23" s="1">
        <f t="shared" si="5"/>
        <v>966666.66666666651</v>
      </c>
      <c r="F23" s="1">
        <f>IF(C23=" "," ",G23+H23+I23)</f>
        <v>33015.525114155251</v>
      </c>
      <c r="G23" s="1">
        <f t="shared" si="1"/>
        <v>8333.3333333333339</v>
      </c>
      <c r="H23" s="1">
        <f t="shared" si="2"/>
        <v>24682.191780821919</v>
      </c>
      <c r="I23">
        <f t="shared" si="6"/>
        <v>0</v>
      </c>
      <c r="U23" s="3" t="str">
        <f>IF(B22=$D$3,XIRR($F$19:F22,$C$19:C22)," ")</f>
        <v xml:space="preserve"> </v>
      </c>
    </row>
    <row r="24" spans="2:21" x14ac:dyDescent="0.25">
      <c r="B24">
        <f t="shared" si="3"/>
        <v>5</v>
      </c>
      <c r="C24" s="6">
        <f t="shared" si="4"/>
        <v>45017</v>
      </c>
      <c r="D24">
        <f t="shared" si="0"/>
        <v>31</v>
      </c>
      <c r="E24" s="1">
        <f t="shared" si="5"/>
        <v>958333.33333333314</v>
      </c>
      <c r="F24" s="1">
        <f>IF(C24=" "," ",G24+H24+I24)</f>
        <v>35426.484018264833</v>
      </c>
      <c r="G24" s="1">
        <f t="shared" si="1"/>
        <v>8333.3333333333339</v>
      </c>
      <c r="H24" s="1">
        <f t="shared" si="2"/>
        <v>27093.150684931501</v>
      </c>
      <c r="I24">
        <f t="shared" si="6"/>
        <v>0</v>
      </c>
      <c r="U24" s="3" t="str">
        <f>IF(B23=$D$3,XIRR($F$19:F23,$C$19:C23)," ")</f>
        <v xml:space="preserve"> </v>
      </c>
    </row>
    <row r="25" spans="2:21" x14ac:dyDescent="0.25">
      <c r="B25">
        <f t="shared" si="3"/>
        <v>6</v>
      </c>
      <c r="C25" s="6">
        <f t="shared" si="4"/>
        <v>45047</v>
      </c>
      <c r="D25">
        <f t="shared" si="0"/>
        <v>30</v>
      </c>
      <c r="E25" s="1">
        <f t="shared" ref="E25:E43" si="7">IF(C25=" "," ",E24-G25)</f>
        <v>949999.99999999977</v>
      </c>
      <c r="F25" s="1">
        <f t="shared" ref="F25:F30" si="8">IF(C25=" "," ",G25+H25+I25)</f>
        <v>34326.484018264833</v>
      </c>
      <c r="G25" s="1">
        <f t="shared" si="1"/>
        <v>8333.3333333333339</v>
      </c>
      <c r="H25" s="1">
        <f t="shared" si="2"/>
        <v>25993.150684931501</v>
      </c>
      <c r="I25">
        <f t="shared" si="6"/>
        <v>0</v>
      </c>
      <c r="U25" s="3" t="str">
        <f>IF(B24=$D$3,XIRR($F$19:F24,$C$19:C24)," ")</f>
        <v xml:space="preserve"> </v>
      </c>
    </row>
    <row r="26" spans="2:21" x14ac:dyDescent="0.25">
      <c r="B26">
        <f t="shared" si="3"/>
        <v>7</v>
      </c>
      <c r="C26" s="6">
        <f t="shared" si="4"/>
        <v>45078</v>
      </c>
      <c r="D26">
        <f t="shared" si="0"/>
        <v>31</v>
      </c>
      <c r="E26" s="1">
        <f t="shared" si="7"/>
        <v>941666.6666666664</v>
      </c>
      <c r="F26" s="1">
        <f t="shared" si="8"/>
        <v>34959.360730593602</v>
      </c>
      <c r="G26" s="1">
        <f t="shared" si="1"/>
        <v>8333.3333333333339</v>
      </c>
      <c r="H26" s="1">
        <f t="shared" si="2"/>
        <v>26626.02739726027</v>
      </c>
      <c r="I26">
        <f t="shared" si="6"/>
        <v>0</v>
      </c>
      <c r="U26" s="3" t="str">
        <f>IF(B25=$D$3,XIRR($F$19:F25,$C$19:C25)," ")</f>
        <v xml:space="preserve"> </v>
      </c>
    </row>
    <row r="27" spans="2:21" x14ac:dyDescent="0.25">
      <c r="B27">
        <f t="shared" si="3"/>
        <v>8</v>
      </c>
      <c r="C27" s="6">
        <f t="shared" si="4"/>
        <v>45108</v>
      </c>
      <c r="D27">
        <f t="shared" si="0"/>
        <v>30</v>
      </c>
      <c r="E27" s="1">
        <f t="shared" si="7"/>
        <v>933333.33333333302</v>
      </c>
      <c r="F27" s="1">
        <f t="shared" si="8"/>
        <v>33874.429223744286</v>
      </c>
      <c r="G27" s="1">
        <f t="shared" si="1"/>
        <v>8333.3333333333339</v>
      </c>
      <c r="H27" s="1">
        <f t="shared" si="2"/>
        <v>25541.095890410954</v>
      </c>
      <c r="I27">
        <f t="shared" si="6"/>
        <v>0</v>
      </c>
      <c r="U27" s="3" t="str">
        <f>IF(B26=$D$3,XIRR($F$19:F26,$C$19:C26)," ")</f>
        <v xml:space="preserve"> </v>
      </c>
    </row>
    <row r="28" spans="2:21" x14ac:dyDescent="0.25">
      <c r="B28">
        <f t="shared" si="3"/>
        <v>9</v>
      </c>
      <c r="C28" s="6">
        <f t="shared" si="4"/>
        <v>45139</v>
      </c>
      <c r="D28">
        <f t="shared" si="0"/>
        <v>31</v>
      </c>
      <c r="E28" s="1">
        <f t="shared" si="7"/>
        <v>924999.99999999965</v>
      </c>
      <c r="F28" s="1">
        <f t="shared" si="8"/>
        <v>34492.237442922364</v>
      </c>
      <c r="G28" s="1">
        <f t="shared" si="1"/>
        <v>8333.3333333333339</v>
      </c>
      <c r="H28" s="1">
        <f t="shared" si="2"/>
        <v>26158.904109589032</v>
      </c>
      <c r="I28">
        <f t="shared" si="6"/>
        <v>0</v>
      </c>
      <c r="U28" s="3" t="str">
        <f>IF(B27=$D$3,XIRR($F$19:F27,$C$19:C27)," ")</f>
        <v xml:space="preserve"> </v>
      </c>
    </row>
    <row r="29" spans="2:21" x14ac:dyDescent="0.25">
      <c r="B29">
        <f t="shared" si="3"/>
        <v>10</v>
      </c>
      <c r="C29" s="6">
        <f t="shared" si="4"/>
        <v>45170</v>
      </c>
      <c r="D29">
        <f t="shared" si="0"/>
        <v>31</v>
      </c>
      <c r="E29" s="1">
        <f t="shared" si="7"/>
        <v>916666.66666666628</v>
      </c>
      <c r="F29" s="1">
        <f t="shared" si="8"/>
        <v>34258.675799086748</v>
      </c>
      <c r="G29" s="1">
        <f t="shared" si="1"/>
        <v>8333.3333333333339</v>
      </c>
      <c r="H29" s="1">
        <f t="shared" si="2"/>
        <v>25925.342465753416</v>
      </c>
      <c r="I29">
        <f t="shared" si="6"/>
        <v>0</v>
      </c>
      <c r="U29" s="3" t="str">
        <f>IF(B28=$D$3,XIRR($F$19:F28,$C$19:C28)," ")</f>
        <v xml:space="preserve"> </v>
      </c>
    </row>
    <row r="30" spans="2:21" x14ac:dyDescent="0.25">
      <c r="B30">
        <f t="shared" si="3"/>
        <v>11</v>
      </c>
      <c r="C30" s="6">
        <f t="shared" si="4"/>
        <v>45200</v>
      </c>
      <c r="D30">
        <f t="shared" si="0"/>
        <v>30</v>
      </c>
      <c r="E30" s="1">
        <f t="shared" si="7"/>
        <v>908333.33333333291</v>
      </c>
      <c r="F30" s="1">
        <f t="shared" si="8"/>
        <v>33196.347031963458</v>
      </c>
      <c r="G30" s="1">
        <f t="shared" si="1"/>
        <v>8333.3333333333339</v>
      </c>
      <c r="H30" s="1">
        <f t="shared" si="2"/>
        <v>24863.013698630126</v>
      </c>
      <c r="I30">
        <f t="shared" si="6"/>
        <v>0</v>
      </c>
      <c r="U30" s="3" t="str">
        <f>IF(B29=$D$3,XIRR($F$19:F29,$C$19:C29)," ")</f>
        <v xml:space="preserve"> </v>
      </c>
    </row>
    <row r="31" spans="2:21" x14ac:dyDescent="0.25">
      <c r="B31">
        <f t="shared" si="3"/>
        <v>12</v>
      </c>
      <c r="C31" s="6">
        <f t="shared" si="4"/>
        <v>45231</v>
      </c>
      <c r="D31">
        <f t="shared" si="0"/>
        <v>31</v>
      </c>
      <c r="E31" s="1">
        <f t="shared" si="7"/>
        <v>899999.99999999953</v>
      </c>
      <c r="F31" s="1">
        <f>IF(C31=" "," ",G31+H31+I31+Q31)</f>
        <v>39791.552511415517</v>
      </c>
      <c r="G31" s="1">
        <f t="shared" si="1"/>
        <v>8333.3333333333339</v>
      </c>
      <c r="H31" s="1">
        <f t="shared" si="2"/>
        <v>25458.219178082181</v>
      </c>
      <c r="I31">
        <f t="shared" si="6"/>
        <v>0</v>
      </c>
      <c r="Q31" s="1">
        <f>$D$9*$D$8+$D$10*E31</f>
        <v>6000</v>
      </c>
      <c r="U31" s="3" t="str">
        <f>IF(B30=$D$3,XIRR($F$19:F30,$C$19:C30)," ")</f>
        <v xml:space="preserve"> </v>
      </c>
    </row>
    <row r="32" spans="2:21" x14ac:dyDescent="0.25">
      <c r="B32">
        <f t="shared" si="3"/>
        <v>13</v>
      </c>
      <c r="C32" s="6">
        <f t="shared" si="4"/>
        <v>45261</v>
      </c>
      <c r="D32">
        <f t="shared" si="0"/>
        <v>30</v>
      </c>
      <c r="E32" s="1">
        <f t="shared" si="7"/>
        <v>891666.66666666616</v>
      </c>
      <c r="F32" s="1">
        <f t="shared" ref="F32:F95" si="9">IF(C32=" "," ",G32+H32+I32+Q32)</f>
        <v>32744.292237442911</v>
      </c>
      <c r="G32" s="1">
        <f t="shared" si="1"/>
        <v>8333.3333333333339</v>
      </c>
      <c r="H32" s="1">
        <f t="shared" si="2"/>
        <v>24410.958904109579</v>
      </c>
      <c r="I32">
        <f t="shared" si="6"/>
        <v>0</v>
      </c>
      <c r="U32" s="3" t="str">
        <f>IF(B31=$D$3,XIRR($F$19:F31,$C$19:C31)," ")</f>
        <v xml:space="preserve"> </v>
      </c>
    </row>
    <row r="33" spans="2:21" x14ac:dyDescent="0.25">
      <c r="B33">
        <f t="shared" si="3"/>
        <v>14</v>
      </c>
      <c r="C33" s="6">
        <f t="shared" si="4"/>
        <v>45292</v>
      </c>
      <c r="D33">
        <f t="shared" si="0"/>
        <v>31</v>
      </c>
      <c r="E33" s="1">
        <f t="shared" si="7"/>
        <v>883333.33333333279</v>
      </c>
      <c r="F33" s="1">
        <f t="shared" si="9"/>
        <v>33324.429223744279</v>
      </c>
      <c r="G33" s="1">
        <f t="shared" si="1"/>
        <v>8333.3333333333339</v>
      </c>
      <c r="H33" s="1">
        <f t="shared" si="2"/>
        <v>24991.095890410943</v>
      </c>
      <c r="I33">
        <f t="shared" si="6"/>
        <v>0</v>
      </c>
      <c r="U33" s="3" t="str">
        <f>IF(B32=$D$3,XIRR($F$19:F32,$C$19:C32)," ")</f>
        <v xml:space="preserve"> </v>
      </c>
    </row>
    <row r="34" spans="2:21" x14ac:dyDescent="0.25">
      <c r="B34">
        <f t="shared" si="3"/>
        <v>15</v>
      </c>
      <c r="C34" s="6">
        <f t="shared" si="4"/>
        <v>45323</v>
      </c>
      <c r="D34">
        <f t="shared" si="0"/>
        <v>31</v>
      </c>
      <c r="E34" s="1">
        <f t="shared" si="7"/>
        <v>874999.99999999942</v>
      </c>
      <c r="F34" s="1">
        <f t="shared" si="9"/>
        <v>33090.867579908663</v>
      </c>
      <c r="G34" s="1">
        <f t="shared" si="1"/>
        <v>8333.3333333333339</v>
      </c>
      <c r="H34" s="1">
        <f t="shared" si="2"/>
        <v>24757.534246575327</v>
      </c>
      <c r="I34">
        <f t="shared" si="6"/>
        <v>0</v>
      </c>
      <c r="U34" s="3" t="str">
        <f>IF(B33=$D$3,XIRR($F$19:F33,$C$19:C33)," ")</f>
        <v xml:space="preserve"> </v>
      </c>
    </row>
    <row r="35" spans="2:21" x14ac:dyDescent="0.25">
      <c r="B35">
        <f t="shared" si="3"/>
        <v>16</v>
      </c>
      <c r="C35" s="6">
        <f t="shared" si="4"/>
        <v>45352</v>
      </c>
      <c r="D35">
        <f t="shared" si="0"/>
        <v>29</v>
      </c>
      <c r="E35" s="1">
        <f t="shared" si="7"/>
        <v>866666.66666666605</v>
      </c>
      <c r="F35" s="1">
        <f t="shared" si="9"/>
        <v>31275.114155251133</v>
      </c>
      <c r="G35" s="1">
        <f t="shared" si="1"/>
        <v>8333.3333333333339</v>
      </c>
      <c r="H35" s="1">
        <f t="shared" si="2"/>
        <v>22941.780821917797</v>
      </c>
      <c r="I35">
        <f t="shared" si="6"/>
        <v>0</v>
      </c>
      <c r="U35" s="3" t="str">
        <f>IF(B34=$D$3,XIRR($F$19:F34,$C$19:C34)," ")</f>
        <v xml:space="preserve"> </v>
      </c>
    </row>
    <row r="36" spans="2:21" x14ac:dyDescent="0.25">
      <c r="B36">
        <f t="shared" si="3"/>
        <v>17</v>
      </c>
      <c r="C36" s="6">
        <f t="shared" si="4"/>
        <v>45383</v>
      </c>
      <c r="D36">
        <f t="shared" si="0"/>
        <v>31</v>
      </c>
      <c r="E36" s="1">
        <f t="shared" si="7"/>
        <v>858333.33333333267</v>
      </c>
      <c r="F36" s="1">
        <f t="shared" si="9"/>
        <v>32623.744292237425</v>
      </c>
      <c r="G36" s="1">
        <f t="shared" si="1"/>
        <v>8333.3333333333339</v>
      </c>
      <c r="H36" s="1">
        <f t="shared" si="2"/>
        <v>24290.410958904093</v>
      </c>
      <c r="I36">
        <f t="shared" si="6"/>
        <v>0</v>
      </c>
      <c r="U36" s="3" t="str">
        <f>IF(B35=$D$3,XIRR($F$19:F35,$C$19:C35)," ")</f>
        <v xml:space="preserve"> </v>
      </c>
    </row>
    <row r="37" spans="2:21" x14ac:dyDescent="0.25">
      <c r="B37">
        <f t="shared" si="3"/>
        <v>18</v>
      </c>
      <c r="C37" s="6">
        <f t="shared" si="4"/>
        <v>45413</v>
      </c>
      <c r="D37">
        <f t="shared" si="0"/>
        <v>30</v>
      </c>
      <c r="E37" s="1">
        <f t="shared" si="7"/>
        <v>849999.9999999993</v>
      </c>
      <c r="F37" s="1">
        <f t="shared" si="9"/>
        <v>31614.155251141536</v>
      </c>
      <c r="G37" s="1">
        <f t="shared" si="1"/>
        <v>8333.3333333333339</v>
      </c>
      <c r="H37" s="1">
        <f t="shared" si="2"/>
        <v>23280.8219178082</v>
      </c>
      <c r="I37">
        <f t="shared" si="6"/>
        <v>0</v>
      </c>
      <c r="U37" s="3" t="str">
        <f>IF(B36=$D$3,XIRR($F$19:F36,$C$19:C36)," ")</f>
        <v xml:space="preserve"> </v>
      </c>
    </row>
    <row r="38" spans="2:21" x14ac:dyDescent="0.25">
      <c r="B38">
        <f t="shared" si="3"/>
        <v>19</v>
      </c>
      <c r="C38" s="6">
        <f t="shared" si="4"/>
        <v>45444</v>
      </c>
      <c r="D38">
        <f t="shared" si="0"/>
        <v>31</v>
      </c>
      <c r="E38" s="1">
        <f t="shared" si="7"/>
        <v>841666.66666666593</v>
      </c>
      <c r="F38" s="1">
        <f t="shared" si="9"/>
        <v>32156.621004566194</v>
      </c>
      <c r="G38" s="1">
        <f t="shared" si="1"/>
        <v>8333.3333333333339</v>
      </c>
      <c r="H38" s="1">
        <f t="shared" si="2"/>
        <v>23823.287671232858</v>
      </c>
      <c r="I38">
        <f t="shared" si="6"/>
        <v>0</v>
      </c>
      <c r="U38" s="3" t="str">
        <f>IF(B37=$D$3,XIRR($F$19:F37,$C$19:C37)," ")</f>
        <v xml:space="preserve"> </v>
      </c>
    </row>
    <row r="39" spans="2:21" x14ac:dyDescent="0.25">
      <c r="B39">
        <f t="shared" si="3"/>
        <v>20</v>
      </c>
      <c r="C39" s="6">
        <f t="shared" si="4"/>
        <v>45474</v>
      </c>
      <c r="D39">
        <f t="shared" si="0"/>
        <v>30</v>
      </c>
      <c r="E39" s="1">
        <f t="shared" si="7"/>
        <v>833333.33333333256</v>
      </c>
      <c r="F39" s="1">
        <f t="shared" si="9"/>
        <v>31162.100456620981</v>
      </c>
      <c r="G39" s="1">
        <f t="shared" si="1"/>
        <v>8333.3333333333339</v>
      </c>
      <c r="H39" s="1">
        <f t="shared" si="2"/>
        <v>22828.767123287649</v>
      </c>
      <c r="I39">
        <f t="shared" si="6"/>
        <v>0</v>
      </c>
      <c r="U39" s="3" t="str">
        <f>IF(B38=$D$3,XIRR($F$19:F38,$C$19:C38)," ")</f>
        <v xml:space="preserve"> </v>
      </c>
    </row>
    <row r="40" spans="2:21" x14ac:dyDescent="0.25">
      <c r="B40">
        <f t="shared" si="3"/>
        <v>21</v>
      </c>
      <c r="C40" s="6">
        <f t="shared" si="4"/>
        <v>45505</v>
      </c>
      <c r="D40">
        <f t="shared" si="0"/>
        <v>31</v>
      </c>
      <c r="E40" s="1">
        <f t="shared" si="7"/>
        <v>824999.99999999919</v>
      </c>
      <c r="F40" s="1">
        <f t="shared" si="9"/>
        <v>31689.497716894955</v>
      </c>
      <c r="G40" s="1">
        <f t="shared" si="1"/>
        <v>8333.3333333333339</v>
      </c>
      <c r="H40" s="1">
        <f t="shared" si="2"/>
        <v>23356.164383561623</v>
      </c>
      <c r="I40">
        <f t="shared" si="6"/>
        <v>0</v>
      </c>
      <c r="U40" s="3" t="str">
        <f>IF(B39=$D$3,XIRR($F$19:F39,$C$19:C39)," ")</f>
        <v xml:space="preserve"> </v>
      </c>
    </row>
    <row r="41" spans="2:21" x14ac:dyDescent="0.25">
      <c r="B41">
        <f t="shared" si="3"/>
        <v>22</v>
      </c>
      <c r="C41" s="6">
        <f t="shared" si="4"/>
        <v>45536</v>
      </c>
      <c r="D41">
        <f t="shared" si="0"/>
        <v>31</v>
      </c>
      <c r="E41" s="1">
        <f t="shared" si="7"/>
        <v>816666.66666666581</v>
      </c>
      <c r="F41" s="1">
        <f t="shared" si="9"/>
        <v>31455.93607305934</v>
      </c>
      <c r="G41" s="1">
        <f t="shared" si="1"/>
        <v>8333.3333333333339</v>
      </c>
      <c r="H41" s="1">
        <f t="shared" si="2"/>
        <v>23122.602739726008</v>
      </c>
      <c r="I41">
        <f t="shared" si="6"/>
        <v>0</v>
      </c>
      <c r="U41" s="3" t="str">
        <f>IF(B40=$D$3,XIRR($F$19:F40,$C$19:C40)," ")</f>
        <v xml:space="preserve"> </v>
      </c>
    </row>
    <row r="42" spans="2:21" x14ac:dyDescent="0.25">
      <c r="B42">
        <f t="shared" si="3"/>
        <v>23</v>
      </c>
      <c r="C42" s="6">
        <f t="shared" si="4"/>
        <v>45566</v>
      </c>
      <c r="D42">
        <f t="shared" si="0"/>
        <v>30</v>
      </c>
      <c r="E42" s="1">
        <f t="shared" si="7"/>
        <v>808333.33333333244</v>
      </c>
      <c r="F42" s="1">
        <f t="shared" si="9"/>
        <v>30484.018264840161</v>
      </c>
      <c r="G42" s="1">
        <f t="shared" si="1"/>
        <v>8333.3333333333339</v>
      </c>
      <c r="H42" s="1">
        <f t="shared" si="2"/>
        <v>22150.684931506825</v>
      </c>
      <c r="I42">
        <f t="shared" si="6"/>
        <v>0</v>
      </c>
      <c r="U42" s="3" t="str">
        <f>IF(B41=$D$3,XIRR($F$19:F41,$C$19:C41)," ")</f>
        <v xml:space="preserve"> </v>
      </c>
    </row>
    <row r="43" spans="2:21" x14ac:dyDescent="0.25">
      <c r="B43">
        <f t="shared" si="3"/>
        <v>24</v>
      </c>
      <c r="C43" s="6">
        <f t="shared" si="4"/>
        <v>45597</v>
      </c>
      <c r="D43">
        <f t="shared" si="0"/>
        <v>31</v>
      </c>
      <c r="E43" s="1">
        <f t="shared" si="7"/>
        <v>799999.99999999907</v>
      </c>
      <c r="F43" s="1">
        <f t="shared" si="9"/>
        <v>36988.812785388101</v>
      </c>
      <c r="G43" s="1">
        <f t="shared" si="1"/>
        <v>8333.3333333333339</v>
      </c>
      <c r="H43" s="1">
        <f t="shared" si="2"/>
        <v>22655.479452054769</v>
      </c>
      <c r="I43">
        <f t="shared" si="6"/>
        <v>0</v>
      </c>
      <c r="Q43" s="1">
        <f>IF(C43=" "," ",$D$9*$D$8+$D$10*E43)</f>
        <v>6000</v>
      </c>
      <c r="U43" s="3" t="str">
        <f>IF(B42=$D$3,XIRR($F$19:F42,$C$19:C42)," ")</f>
        <v xml:space="preserve"> </v>
      </c>
    </row>
    <row r="44" spans="2:21" x14ac:dyDescent="0.25">
      <c r="B44">
        <f t="shared" si="3"/>
        <v>25</v>
      </c>
      <c r="C44" s="6">
        <f t="shared" si="4"/>
        <v>45627</v>
      </c>
      <c r="D44">
        <f t="shared" si="0"/>
        <v>30</v>
      </c>
      <c r="E44" s="1">
        <f>IF(C44=" "," ",E43-G44)</f>
        <v>791666.6666666657</v>
      </c>
      <c r="F44" s="1">
        <f t="shared" si="9"/>
        <v>30031.963470319613</v>
      </c>
      <c r="G44" s="1">
        <f t="shared" si="1"/>
        <v>8333.3333333333339</v>
      </c>
      <c r="H44" s="1">
        <f t="shared" si="2"/>
        <v>21698.630136986278</v>
      </c>
      <c r="I44">
        <f t="shared" si="6"/>
        <v>0</v>
      </c>
      <c r="U44" s="3" t="str">
        <f>IF(B43=$D$3,XIRR($F$19:F43,$C$19:C43)," ")</f>
        <v xml:space="preserve"> </v>
      </c>
    </row>
    <row r="45" spans="2:21" x14ac:dyDescent="0.25">
      <c r="B45">
        <f t="shared" si="3"/>
        <v>26</v>
      </c>
      <c r="C45" s="6">
        <f t="shared" si="4"/>
        <v>45658</v>
      </c>
      <c r="D45">
        <f t="shared" si="0"/>
        <v>31</v>
      </c>
      <c r="E45" s="1">
        <f t="shared" ref="E45:E108" si="10">IF(C45=" "," ",E44-G45)</f>
        <v>783333.33333333232</v>
      </c>
      <c r="F45" s="1">
        <f t="shared" si="9"/>
        <v>30521.68949771687</v>
      </c>
      <c r="G45" s="1">
        <f t="shared" si="1"/>
        <v>8333.3333333333339</v>
      </c>
      <c r="H45" s="1">
        <f t="shared" si="2"/>
        <v>22188.356164383535</v>
      </c>
      <c r="I45">
        <f t="shared" si="6"/>
        <v>0</v>
      </c>
      <c r="U45" s="3" t="str">
        <f>IF(B44=$D$3,XIRR($F$19:F44,$C$19:C44)," ")</f>
        <v xml:space="preserve"> </v>
      </c>
    </row>
    <row r="46" spans="2:21" x14ac:dyDescent="0.25">
      <c r="B46">
        <f t="shared" si="3"/>
        <v>27</v>
      </c>
      <c r="C46" s="6">
        <f t="shared" si="4"/>
        <v>45689</v>
      </c>
      <c r="D46">
        <f t="shared" si="0"/>
        <v>31</v>
      </c>
      <c r="E46" s="1">
        <f t="shared" si="10"/>
        <v>774999.99999999895</v>
      </c>
      <c r="F46" s="1">
        <f t="shared" si="9"/>
        <v>30288.127853881248</v>
      </c>
      <c r="G46" s="1">
        <f t="shared" si="1"/>
        <v>8333.3333333333339</v>
      </c>
      <c r="H46" s="1">
        <f t="shared" si="2"/>
        <v>21954.794520547915</v>
      </c>
      <c r="I46">
        <f t="shared" si="6"/>
        <v>0</v>
      </c>
      <c r="U46" s="3" t="str">
        <f>IF(B45=$D$3,XIRR($F$19:F45,$C$19:C45)," ")</f>
        <v xml:space="preserve"> </v>
      </c>
    </row>
    <row r="47" spans="2:21" x14ac:dyDescent="0.25">
      <c r="B47">
        <f t="shared" si="3"/>
        <v>28</v>
      </c>
      <c r="C47" s="6">
        <f t="shared" si="4"/>
        <v>45717</v>
      </c>
      <c r="D47">
        <f t="shared" si="0"/>
        <v>28</v>
      </c>
      <c r="E47" s="1">
        <f t="shared" si="10"/>
        <v>766666.66666666558</v>
      </c>
      <c r="F47" s="1">
        <f t="shared" si="9"/>
        <v>27952.511415525092</v>
      </c>
      <c r="G47" s="1">
        <f t="shared" si="1"/>
        <v>8333.3333333333339</v>
      </c>
      <c r="H47" s="1">
        <f t="shared" si="2"/>
        <v>19619.178082191756</v>
      </c>
      <c r="I47">
        <f t="shared" si="6"/>
        <v>0</v>
      </c>
      <c r="U47" s="3" t="str">
        <f>IF(B46=$D$3,XIRR($F$19:F46,$C$19:C46)," ")</f>
        <v xml:space="preserve"> </v>
      </c>
    </row>
    <row r="48" spans="2:21" x14ac:dyDescent="0.25">
      <c r="B48">
        <f t="shared" si="3"/>
        <v>29</v>
      </c>
      <c r="C48" s="6">
        <f t="shared" si="4"/>
        <v>45748</v>
      </c>
      <c r="D48">
        <f t="shared" si="0"/>
        <v>31</v>
      </c>
      <c r="E48" s="1">
        <f t="shared" si="10"/>
        <v>758333.33333333221</v>
      </c>
      <c r="F48" s="1">
        <f t="shared" si="9"/>
        <v>29821.004566210016</v>
      </c>
      <c r="G48" s="1">
        <f t="shared" si="1"/>
        <v>8333.3333333333339</v>
      </c>
      <c r="H48" s="1">
        <f t="shared" si="2"/>
        <v>21487.671232876681</v>
      </c>
      <c r="I48">
        <f t="shared" si="6"/>
        <v>0</v>
      </c>
      <c r="U48" s="3" t="str">
        <f>IF(B47=$D$3,XIRR($F$19:F47,$C$19:C47)," ")</f>
        <v xml:space="preserve"> </v>
      </c>
    </row>
    <row r="49" spans="2:21" x14ac:dyDescent="0.25">
      <c r="B49">
        <f t="shared" si="3"/>
        <v>30</v>
      </c>
      <c r="C49" s="6">
        <f t="shared" si="4"/>
        <v>45778</v>
      </c>
      <c r="D49">
        <f t="shared" si="0"/>
        <v>30</v>
      </c>
      <c r="E49" s="1">
        <f t="shared" si="10"/>
        <v>749999.99999999884</v>
      </c>
      <c r="F49" s="1">
        <f t="shared" si="9"/>
        <v>28901.826484018238</v>
      </c>
      <c r="G49" s="1">
        <f t="shared" si="1"/>
        <v>8333.3333333333339</v>
      </c>
      <c r="H49" s="1">
        <f t="shared" si="2"/>
        <v>20568.493150684903</v>
      </c>
      <c r="I49">
        <f t="shared" si="6"/>
        <v>0</v>
      </c>
      <c r="U49" s="3" t="str">
        <f>IF(B48=$D$3,XIRR($F$19:F48,$C$19:C48)," ")</f>
        <v xml:space="preserve"> </v>
      </c>
    </row>
    <row r="50" spans="2:21" x14ac:dyDescent="0.25">
      <c r="B50">
        <f t="shared" si="3"/>
        <v>31</v>
      </c>
      <c r="C50" s="6">
        <f t="shared" si="4"/>
        <v>45809</v>
      </c>
      <c r="D50">
        <f t="shared" si="0"/>
        <v>31</v>
      </c>
      <c r="E50" s="1">
        <f t="shared" si="10"/>
        <v>741666.66666666546</v>
      </c>
      <c r="F50" s="1">
        <f t="shared" si="9"/>
        <v>29353.881278538778</v>
      </c>
      <c r="G50" s="1">
        <f t="shared" si="1"/>
        <v>8333.3333333333339</v>
      </c>
      <c r="H50" s="1">
        <f t="shared" si="2"/>
        <v>21020.547945205446</v>
      </c>
      <c r="I50">
        <f t="shared" si="6"/>
        <v>0</v>
      </c>
      <c r="U50" s="3" t="str">
        <f>IF(B49=$D$3,XIRR($F$19:F49,$C$19:C49)," ")</f>
        <v xml:space="preserve"> </v>
      </c>
    </row>
    <row r="51" spans="2:21" x14ac:dyDescent="0.25">
      <c r="B51">
        <f t="shared" si="3"/>
        <v>32</v>
      </c>
      <c r="C51" s="6">
        <f t="shared" si="4"/>
        <v>45839</v>
      </c>
      <c r="D51">
        <f t="shared" si="0"/>
        <v>30</v>
      </c>
      <c r="E51" s="1">
        <f t="shared" si="10"/>
        <v>733333.33333333209</v>
      </c>
      <c r="F51" s="1">
        <f t="shared" si="9"/>
        <v>28449.771689497684</v>
      </c>
      <c r="G51" s="1">
        <f t="shared" si="1"/>
        <v>8333.3333333333339</v>
      </c>
      <c r="H51" s="1">
        <f t="shared" si="2"/>
        <v>20116.438356164352</v>
      </c>
      <c r="I51">
        <f t="shared" si="6"/>
        <v>0</v>
      </c>
      <c r="U51" s="3" t="str">
        <f>IF(B50=$D$3,XIRR($F$19:F50,$C$19:C50)," ")</f>
        <v xml:space="preserve"> </v>
      </c>
    </row>
    <row r="52" spans="2:21" x14ac:dyDescent="0.25">
      <c r="B52">
        <f t="shared" si="3"/>
        <v>33</v>
      </c>
      <c r="C52" s="6">
        <f t="shared" si="4"/>
        <v>45870</v>
      </c>
      <c r="D52">
        <f t="shared" si="0"/>
        <v>31</v>
      </c>
      <c r="E52" s="1">
        <f t="shared" si="10"/>
        <v>724999.99999999872</v>
      </c>
      <c r="F52" s="1">
        <f t="shared" si="9"/>
        <v>28886.757990867547</v>
      </c>
      <c r="G52" s="1">
        <f t="shared" si="1"/>
        <v>8333.3333333333339</v>
      </c>
      <c r="H52" s="1">
        <f t="shared" si="2"/>
        <v>20553.424657534211</v>
      </c>
      <c r="I52">
        <f t="shared" si="6"/>
        <v>0</v>
      </c>
      <c r="U52" s="3" t="str">
        <f>IF(B51=$D$3,XIRR($F$19:F51,$C$19:C51)," ")</f>
        <v xml:space="preserve"> </v>
      </c>
    </row>
    <row r="53" spans="2:21" x14ac:dyDescent="0.25">
      <c r="B53">
        <f t="shared" si="3"/>
        <v>34</v>
      </c>
      <c r="C53" s="6">
        <f t="shared" si="4"/>
        <v>45901</v>
      </c>
      <c r="D53">
        <f t="shared" si="0"/>
        <v>31</v>
      </c>
      <c r="E53" s="1">
        <f t="shared" si="10"/>
        <v>716666.66666666535</v>
      </c>
      <c r="F53" s="1">
        <f t="shared" si="9"/>
        <v>28653.196347031932</v>
      </c>
      <c r="G53" s="1">
        <f t="shared" si="1"/>
        <v>8333.3333333333339</v>
      </c>
      <c r="H53" s="1">
        <f t="shared" si="2"/>
        <v>20319.863013698596</v>
      </c>
      <c r="I53">
        <f t="shared" si="6"/>
        <v>0</v>
      </c>
      <c r="U53" s="3" t="str">
        <f>IF(B52=$D$3,XIRR($F$19:F52,$C$19:C52)," ")</f>
        <v xml:space="preserve"> </v>
      </c>
    </row>
    <row r="54" spans="2:21" x14ac:dyDescent="0.25">
      <c r="B54">
        <f t="shared" si="3"/>
        <v>35</v>
      </c>
      <c r="C54" s="6">
        <f t="shared" si="4"/>
        <v>45931</v>
      </c>
      <c r="D54">
        <f t="shared" si="0"/>
        <v>30</v>
      </c>
      <c r="E54" s="1">
        <f t="shared" si="10"/>
        <v>708333.33333333198</v>
      </c>
      <c r="F54" s="1">
        <f t="shared" si="9"/>
        <v>27771.689497716863</v>
      </c>
      <c r="G54" s="1">
        <f t="shared" si="1"/>
        <v>8333.3333333333339</v>
      </c>
      <c r="H54" s="1">
        <f t="shared" si="2"/>
        <v>19438.356164383527</v>
      </c>
      <c r="I54">
        <f t="shared" si="6"/>
        <v>0</v>
      </c>
      <c r="U54" s="3" t="str">
        <f>IF(B53=$D$3,XIRR($F$19:F53,$C$19:C53)," ")</f>
        <v xml:space="preserve"> </v>
      </c>
    </row>
    <row r="55" spans="2:21" x14ac:dyDescent="0.25">
      <c r="B55">
        <f t="shared" si="3"/>
        <v>36</v>
      </c>
      <c r="C55" s="6">
        <f t="shared" si="4"/>
        <v>45962</v>
      </c>
      <c r="D55">
        <f t="shared" si="0"/>
        <v>31</v>
      </c>
      <c r="E55" s="1">
        <f t="shared" si="10"/>
        <v>699999.9999999986</v>
      </c>
      <c r="F55" s="1">
        <f t="shared" si="9"/>
        <v>34186.073059360693</v>
      </c>
      <c r="G55" s="1">
        <f t="shared" si="1"/>
        <v>8333.3333333333339</v>
      </c>
      <c r="H55" s="1">
        <f t="shared" si="2"/>
        <v>19852.739726027357</v>
      </c>
      <c r="I55">
        <f t="shared" si="6"/>
        <v>0</v>
      </c>
      <c r="Q55" s="1">
        <f>IF(C55=" "," ",$D$9*$D$8+$D$10*E55)</f>
        <v>6000</v>
      </c>
      <c r="U55" s="3" t="str">
        <f>IF(B54=$D$3,XIRR($F$19:F54,$C$19:C54)," ")</f>
        <v xml:space="preserve"> </v>
      </c>
    </row>
    <row r="56" spans="2:21" x14ac:dyDescent="0.25">
      <c r="B56">
        <f>IF(C56 =" "," ",B55+1)</f>
        <v>37</v>
      </c>
      <c r="C56" s="6">
        <f t="shared" si="4"/>
        <v>45992</v>
      </c>
      <c r="D56">
        <f>IF(C56=" "," ",(C56-C55))</f>
        <v>30</v>
      </c>
      <c r="E56" s="1">
        <f t="shared" si="10"/>
        <v>691666.66666666523</v>
      </c>
      <c r="F56" s="1">
        <f t="shared" si="9"/>
        <v>27319.634703196309</v>
      </c>
      <c r="G56" s="1">
        <f t="shared" si="1"/>
        <v>8333.3333333333339</v>
      </c>
      <c r="H56" s="1">
        <f t="shared" si="2"/>
        <v>18986.301369862977</v>
      </c>
      <c r="I56">
        <f t="shared" si="6"/>
        <v>0</v>
      </c>
      <c r="U56" s="3" t="str">
        <f>IF(B55=$D$3,XIRR($F$19:F55,$C$19:C55)," ")</f>
        <v xml:space="preserve"> </v>
      </c>
    </row>
    <row r="57" spans="2:21" x14ac:dyDescent="0.25">
      <c r="B57">
        <f t="shared" ref="B57:B120" si="11">IF(C57 =" "," ",B56+1)</f>
        <v>38</v>
      </c>
      <c r="C57" s="6">
        <f t="shared" si="4"/>
        <v>46023</v>
      </c>
      <c r="D57">
        <f t="shared" ref="D57:D120" si="12">IF(C57=" "," ",(C57-C56))</f>
        <v>31</v>
      </c>
      <c r="E57" s="1">
        <f t="shared" si="10"/>
        <v>683333.33333333186</v>
      </c>
      <c r="F57" s="1">
        <f t="shared" si="9"/>
        <v>27718.949771689455</v>
      </c>
      <c r="G57" s="1">
        <f t="shared" si="1"/>
        <v>8333.3333333333339</v>
      </c>
      <c r="H57" s="1">
        <f t="shared" si="2"/>
        <v>19385.616438356123</v>
      </c>
      <c r="I57">
        <f t="shared" si="6"/>
        <v>0</v>
      </c>
      <c r="U57" s="3" t="str">
        <f>IF(B56=$D$3,XIRR($F$19:F56,$C$19:C56)," ")</f>
        <v xml:space="preserve"> </v>
      </c>
    </row>
    <row r="58" spans="2:21" x14ac:dyDescent="0.25">
      <c r="B58">
        <f t="shared" si="11"/>
        <v>39</v>
      </c>
      <c r="C58" s="6">
        <f t="shared" si="4"/>
        <v>46054</v>
      </c>
      <c r="D58">
        <f t="shared" si="12"/>
        <v>31</v>
      </c>
      <c r="E58" s="1">
        <f t="shared" si="10"/>
        <v>674999.99999999849</v>
      </c>
      <c r="F58" s="1">
        <f t="shared" si="9"/>
        <v>27485.388127853839</v>
      </c>
      <c r="G58" s="1">
        <f t="shared" si="1"/>
        <v>8333.3333333333339</v>
      </c>
      <c r="H58" s="1">
        <f t="shared" si="2"/>
        <v>19152.054794520507</v>
      </c>
      <c r="I58">
        <f t="shared" si="6"/>
        <v>0</v>
      </c>
      <c r="U58" s="3" t="str">
        <f>IF(B57=$D$3,XIRR($F$19:F57,$C$19:C57)," ")</f>
        <v xml:space="preserve"> </v>
      </c>
    </row>
    <row r="59" spans="2:21" x14ac:dyDescent="0.25">
      <c r="B59">
        <f t="shared" si="11"/>
        <v>40</v>
      </c>
      <c r="C59" s="6">
        <f t="shared" si="4"/>
        <v>46082</v>
      </c>
      <c r="D59">
        <f t="shared" si="12"/>
        <v>28</v>
      </c>
      <c r="E59" s="1">
        <f t="shared" si="10"/>
        <v>666666.66666666511</v>
      </c>
      <c r="F59" s="1">
        <f t="shared" si="9"/>
        <v>25421.004566210009</v>
      </c>
      <c r="G59" s="1">
        <f t="shared" si="1"/>
        <v>8333.3333333333339</v>
      </c>
      <c r="H59" s="1">
        <f t="shared" si="2"/>
        <v>17087.671232876673</v>
      </c>
      <c r="I59">
        <f t="shared" si="6"/>
        <v>0</v>
      </c>
      <c r="U59" s="3" t="str">
        <f>IF(B58=$D$3,XIRR($F$19:F58,$C$19:C58)," ")</f>
        <v xml:space="preserve"> </v>
      </c>
    </row>
    <row r="60" spans="2:21" x14ac:dyDescent="0.25">
      <c r="B60">
        <f t="shared" si="11"/>
        <v>41</v>
      </c>
      <c r="C60" s="6">
        <f t="shared" si="4"/>
        <v>46113</v>
      </c>
      <c r="D60">
        <f t="shared" si="12"/>
        <v>31</v>
      </c>
      <c r="E60" s="1">
        <f t="shared" si="10"/>
        <v>658333.33333333174</v>
      </c>
      <c r="F60" s="1">
        <f t="shared" si="9"/>
        <v>27018.264840182608</v>
      </c>
      <c r="G60" s="1">
        <f t="shared" si="1"/>
        <v>8333.3333333333339</v>
      </c>
      <c r="H60" s="1">
        <f t="shared" si="2"/>
        <v>18684.931506849276</v>
      </c>
      <c r="I60">
        <f t="shared" si="6"/>
        <v>0</v>
      </c>
      <c r="U60" s="3" t="str">
        <f>IF(B59=$D$3,XIRR($F$19:F59,$C$19:C59)," ")</f>
        <v xml:space="preserve"> </v>
      </c>
    </row>
    <row r="61" spans="2:21" x14ac:dyDescent="0.25">
      <c r="B61">
        <f t="shared" si="11"/>
        <v>42</v>
      </c>
      <c r="C61" s="6">
        <f t="shared" si="4"/>
        <v>46143</v>
      </c>
      <c r="D61">
        <f t="shared" si="12"/>
        <v>30</v>
      </c>
      <c r="E61" s="1">
        <f t="shared" si="10"/>
        <v>649999.99999999837</v>
      </c>
      <c r="F61" s="1">
        <f t="shared" si="9"/>
        <v>26189.497716894934</v>
      </c>
      <c r="G61" s="1">
        <f t="shared" si="1"/>
        <v>8333.3333333333339</v>
      </c>
      <c r="H61" s="1">
        <f t="shared" si="2"/>
        <v>17856.164383561601</v>
      </c>
      <c r="I61">
        <f t="shared" si="6"/>
        <v>0</v>
      </c>
      <c r="U61" s="3" t="str">
        <f>IF(B60=$D$3,XIRR($F$19:F60,$C$19:C60)," ")</f>
        <v xml:space="preserve"> </v>
      </c>
    </row>
    <row r="62" spans="2:21" x14ac:dyDescent="0.25">
      <c r="B62">
        <f t="shared" si="11"/>
        <v>43</v>
      </c>
      <c r="C62" s="6">
        <f t="shared" si="4"/>
        <v>46174</v>
      </c>
      <c r="D62">
        <f t="shared" si="12"/>
        <v>31</v>
      </c>
      <c r="E62" s="1">
        <f t="shared" si="10"/>
        <v>641666.666666665</v>
      </c>
      <c r="F62" s="1">
        <f t="shared" si="9"/>
        <v>26551.14155251137</v>
      </c>
      <c r="G62" s="1">
        <f t="shared" si="1"/>
        <v>8333.3333333333339</v>
      </c>
      <c r="H62" s="1">
        <f t="shared" si="2"/>
        <v>18217.808219178038</v>
      </c>
      <c r="I62">
        <f t="shared" si="6"/>
        <v>0</v>
      </c>
      <c r="U62" s="3" t="str">
        <f>IF(B61=$D$3,XIRR($F$19:F61,$C$19:C61)," ")</f>
        <v xml:space="preserve"> </v>
      </c>
    </row>
    <row r="63" spans="2:21" x14ac:dyDescent="0.25">
      <c r="B63">
        <f t="shared" si="11"/>
        <v>44</v>
      </c>
      <c r="C63" s="6">
        <f t="shared" si="4"/>
        <v>46204</v>
      </c>
      <c r="D63">
        <f t="shared" si="12"/>
        <v>30</v>
      </c>
      <c r="E63" s="1">
        <f t="shared" si="10"/>
        <v>633333.33333333163</v>
      </c>
      <c r="F63" s="1">
        <f t="shared" si="9"/>
        <v>25737.442922374386</v>
      </c>
      <c r="G63" s="1">
        <f t="shared" si="1"/>
        <v>8333.3333333333339</v>
      </c>
      <c r="H63" s="1">
        <f t="shared" si="2"/>
        <v>17404.109589041051</v>
      </c>
      <c r="I63">
        <f t="shared" si="6"/>
        <v>0</v>
      </c>
      <c r="U63" s="3" t="str">
        <f>IF(B62=$D$3,XIRR($F$19:F62,$C$19:C62)," ")</f>
        <v xml:space="preserve"> </v>
      </c>
    </row>
    <row r="64" spans="2:21" x14ac:dyDescent="0.25">
      <c r="B64">
        <f t="shared" si="11"/>
        <v>45</v>
      </c>
      <c r="C64" s="6">
        <f t="shared" si="4"/>
        <v>46235</v>
      </c>
      <c r="D64">
        <f t="shared" si="12"/>
        <v>31</v>
      </c>
      <c r="E64" s="1">
        <f t="shared" si="10"/>
        <v>624999.99999999825</v>
      </c>
      <c r="F64" s="1">
        <f t="shared" si="9"/>
        <v>26084.018264840139</v>
      </c>
      <c r="G64" s="1">
        <f t="shared" si="1"/>
        <v>8333.3333333333339</v>
      </c>
      <c r="H64" s="1">
        <f t="shared" si="2"/>
        <v>17750.684931506803</v>
      </c>
      <c r="I64">
        <f t="shared" si="6"/>
        <v>0</v>
      </c>
      <c r="U64" s="3" t="str">
        <f>IF(B63=$D$3,XIRR($F$19:F63,$C$19:C63)," ")</f>
        <v xml:space="preserve"> </v>
      </c>
    </row>
    <row r="65" spans="2:21" x14ac:dyDescent="0.25">
      <c r="B65">
        <f t="shared" si="11"/>
        <v>46</v>
      </c>
      <c r="C65" s="6">
        <f t="shared" si="4"/>
        <v>46266</v>
      </c>
      <c r="D65">
        <f t="shared" si="12"/>
        <v>31</v>
      </c>
      <c r="E65" s="1">
        <f t="shared" si="10"/>
        <v>616666.66666666488</v>
      </c>
      <c r="F65" s="1">
        <f t="shared" si="9"/>
        <v>25850.456621004523</v>
      </c>
      <c r="G65" s="1">
        <f t="shared" si="1"/>
        <v>8333.3333333333339</v>
      </c>
      <c r="H65" s="1">
        <f t="shared" si="2"/>
        <v>17517.123287671187</v>
      </c>
      <c r="I65">
        <f t="shared" si="6"/>
        <v>0</v>
      </c>
      <c r="U65" s="3" t="str">
        <f>IF(B64=$D$3,XIRR($F$19:F64,$C$19:C64)," ")</f>
        <v xml:space="preserve"> </v>
      </c>
    </row>
    <row r="66" spans="2:21" x14ac:dyDescent="0.25">
      <c r="B66">
        <f t="shared" si="11"/>
        <v>47</v>
      </c>
      <c r="C66" s="6">
        <f t="shared" si="4"/>
        <v>46296</v>
      </c>
      <c r="D66">
        <f t="shared" si="12"/>
        <v>30</v>
      </c>
      <c r="E66" s="1">
        <f t="shared" si="10"/>
        <v>608333.33333333151</v>
      </c>
      <c r="F66" s="1">
        <f t="shared" si="9"/>
        <v>25059.360730593558</v>
      </c>
      <c r="G66" s="1">
        <f t="shared" si="1"/>
        <v>8333.3333333333339</v>
      </c>
      <c r="H66" s="1">
        <f t="shared" si="2"/>
        <v>16726.027397260226</v>
      </c>
      <c r="I66">
        <f t="shared" si="6"/>
        <v>0</v>
      </c>
      <c r="U66" s="3" t="str">
        <f>IF(B65=$D$3,XIRR($F$19:F65,$C$19:C65)," ")</f>
        <v xml:space="preserve"> </v>
      </c>
    </row>
    <row r="67" spans="2:21" x14ac:dyDescent="0.25">
      <c r="B67">
        <f t="shared" si="11"/>
        <v>48</v>
      </c>
      <c r="C67" s="6">
        <f t="shared" si="4"/>
        <v>46327</v>
      </c>
      <c r="D67">
        <f t="shared" si="12"/>
        <v>31</v>
      </c>
      <c r="E67" s="1">
        <f t="shared" si="10"/>
        <v>599999.99999999814</v>
      </c>
      <c r="F67" s="1">
        <f t="shared" si="9"/>
        <v>31383.333333333285</v>
      </c>
      <c r="G67" s="1">
        <f t="shared" si="1"/>
        <v>8333.3333333333339</v>
      </c>
      <c r="H67" s="1">
        <f t="shared" si="2"/>
        <v>17049.999999999953</v>
      </c>
      <c r="I67">
        <f t="shared" si="6"/>
        <v>0</v>
      </c>
      <c r="Q67" s="1">
        <f>IF(C67=" "," ",$D$9*$D$8+$D$10*E67)</f>
        <v>6000</v>
      </c>
      <c r="U67" s="3" t="str">
        <f>IF(B66=$D$3,XIRR($F$19:F66,$C$19:C66)," ")</f>
        <v xml:space="preserve"> </v>
      </c>
    </row>
    <row r="68" spans="2:21" x14ac:dyDescent="0.25">
      <c r="B68">
        <f t="shared" si="11"/>
        <v>49</v>
      </c>
      <c r="C68" s="6">
        <f t="shared" si="4"/>
        <v>46357</v>
      </c>
      <c r="D68">
        <f t="shared" si="12"/>
        <v>30</v>
      </c>
      <c r="E68" s="1">
        <f t="shared" si="10"/>
        <v>591666.66666666477</v>
      </c>
      <c r="F68" s="1">
        <f t="shared" si="9"/>
        <v>24607.305936073011</v>
      </c>
      <c r="G68" s="1">
        <f t="shared" si="1"/>
        <v>8333.3333333333339</v>
      </c>
      <c r="H68" s="1">
        <f t="shared" si="2"/>
        <v>16273.972602739675</v>
      </c>
      <c r="I68">
        <f t="shared" si="6"/>
        <v>0</v>
      </c>
      <c r="U68" s="3" t="str">
        <f>IF(B67=$D$3,XIRR($F$19:F67,$C$19:C67)," ")</f>
        <v xml:space="preserve"> </v>
      </c>
    </row>
    <row r="69" spans="2:21" x14ac:dyDescent="0.25">
      <c r="B69">
        <f t="shared" si="11"/>
        <v>50</v>
      </c>
      <c r="C69" s="6">
        <f t="shared" si="4"/>
        <v>46388</v>
      </c>
      <c r="D69">
        <f t="shared" si="12"/>
        <v>31</v>
      </c>
      <c r="E69" s="1">
        <f t="shared" si="10"/>
        <v>583333.33333333139</v>
      </c>
      <c r="F69" s="1">
        <f t="shared" si="9"/>
        <v>24916.210045662046</v>
      </c>
      <c r="G69" s="1">
        <f t="shared" si="1"/>
        <v>8333.3333333333339</v>
      </c>
      <c r="H69" s="1">
        <f t="shared" si="2"/>
        <v>16582.876712328714</v>
      </c>
      <c r="I69">
        <f t="shared" si="6"/>
        <v>0</v>
      </c>
      <c r="U69" s="3" t="str">
        <f>IF(B68=$D$3,XIRR($F$19:F68,$C$19:C68)," ")</f>
        <v xml:space="preserve"> </v>
      </c>
    </row>
    <row r="70" spans="2:21" x14ac:dyDescent="0.25">
      <c r="B70">
        <f t="shared" si="11"/>
        <v>51</v>
      </c>
      <c r="C70" s="6">
        <f t="shared" si="4"/>
        <v>46419</v>
      </c>
      <c r="D70">
        <f t="shared" si="12"/>
        <v>31</v>
      </c>
      <c r="E70" s="1">
        <f t="shared" si="10"/>
        <v>574999.99999999802</v>
      </c>
      <c r="F70" s="1">
        <f t="shared" si="9"/>
        <v>24682.648401826431</v>
      </c>
      <c r="G70" s="1">
        <f t="shared" si="1"/>
        <v>8333.3333333333339</v>
      </c>
      <c r="H70" s="1">
        <f t="shared" si="2"/>
        <v>16349.315068493097</v>
      </c>
      <c r="I70">
        <f t="shared" si="6"/>
        <v>0</v>
      </c>
      <c r="U70" s="3" t="str">
        <f>IF(B69=$D$3,XIRR($F$19:F69,$C$19:C69)," ")</f>
        <v xml:space="preserve"> </v>
      </c>
    </row>
    <row r="71" spans="2:21" x14ac:dyDescent="0.25">
      <c r="B71">
        <f t="shared" si="11"/>
        <v>52</v>
      </c>
      <c r="C71" s="6">
        <f t="shared" si="4"/>
        <v>46447</v>
      </c>
      <c r="D71">
        <f t="shared" si="12"/>
        <v>28</v>
      </c>
      <c r="E71" s="1">
        <f t="shared" si="10"/>
        <v>566666.66666666465</v>
      </c>
      <c r="F71" s="1">
        <f t="shared" si="9"/>
        <v>22889.49771689493</v>
      </c>
      <c r="G71" s="1">
        <f t="shared" si="1"/>
        <v>8333.3333333333339</v>
      </c>
      <c r="H71" s="1">
        <f t="shared" si="2"/>
        <v>14556.164383561596</v>
      </c>
      <c r="I71">
        <f t="shared" si="6"/>
        <v>0</v>
      </c>
      <c r="U71" s="3" t="str">
        <f>IF(B70=$D$3,XIRR($F$19:F70,$C$19:C70)," ")</f>
        <v xml:space="preserve"> </v>
      </c>
    </row>
    <row r="72" spans="2:21" x14ac:dyDescent="0.25">
      <c r="B72">
        <f t="shared" si="11"/>
        <v>53</v>
      </c>
      <c r="C72" s="6">
        <f t="shared" si="4"/>
        <v>46478</v>
      </c>
      <c r="D72">
        <f t="shared" si="12"/>
        <v>31</v>
      </c>
      <c r="E72" s="1">
        <f t="shared" si="10"/>
        <v>558333.33333333128</v>
      </c>
      <c r="F72" s="1">
        <f t="shared" si="9"/>
        <v>24215.525114155196</v>
      </c>
      <c r="G72" s="1">
        <f t="shared" si="1"/>
        <v>8333.3333333333339</v>
      </c>
      <c r="H72" s="1">
        <f t="shared" si="2"/>
        <v>15882.191780821862</v>
      </c>
      <c r="I72">
        <f t="shared" si="6"/>
        <v>0</v>
      </c>
      <c r="U72" s="3" t="str">
        <f>IF(B71=$D$3,XIRR($F$19:F71,$C$19:C71)," ")</f>
        <v xml:space="preserve"> </v>
      </c>
    </row>
    <row r="73" spans="2:21" x14ac:dyDescent="0.25">
      <c r="B73">
        <f t="shared" si="11"/>
        <v>54</v>
      </c>
      <c r="C73" s="6">
        <f t="shared" si="4"/>
        <v>46508</v>
      </c>
      <c r="D73">
        <f t="shared" si="12"/>
        <v>30</v>
      </c>
      <c r="E73" s="1">
        <f t="shared" si="10"/>
        <v>549999.9999999979</v>
      </c>
      <c r="F73" s="1">
        <f t="shared" si="9"/>
        <v>23477.168949771636</v>
      </c>
      <c r="G73" s="1">
        <f t="shared" si="1"/>
        <v>8333.3333333333339</v>
      </c>
      <c r="H73" s="1">
        <f t="shared" si="2"/>
        <v>15143.8356164383</v>
      </c>
      <c r="I73">
        <f t="shared" si="6"/>
        <v>0</v>
      </c>
      <c r="U73" s="3" t="str">
        <f>IF(B72=$D$3,XIRR($F$19:F72,$C$19:C72)," ")</f>
        <v xml:space="preserve"> </v>
      </c>
    </row>
    <row r="74" spans="2:21" x14ac:dyDescent="0.25">
      <c r="B74">
        <f t="shared" si="11"/>
        <v>55</v>
      </c>
      <c r="C74" s="6">
        <f t="shared" si="4"/>
        <v>46539</v>
      </c>
      <c r="D74">
        <f t="shared" si="12"/>
        <v>31</v>
      </c>
      <c r="E74" s="1">
        <f t="shared" si="10"/>
        <v>541666.66666666453</v>
      </c>
      <c r="F74" s="1">
        <f t="shared" si="9"/>
        <v>23748.401826483961</v>
      </c>
      <c r="G74" s="1">
        <f t="shared" si="1"/>
        <v>8333.3333333333339</v>
      </c>
      <c r="H74" s="1">
        <f t="shared" si="2"/>
        <v>15415.068493150629</v>
      </c>
      <c r="I74">
        <f t="shared" si="6"/>
        <v>0</v>
      </c>
      <c r="U74" s="3" t="str">
        <f>IF(B73=$D$3,XIRR($F$19:F73,$C$19:C73)," ")</f>
        <v xml:space="preserve"> </v>
      </c>
    </row>
    <row r="75" spans="2:21" x14ac:dyDescent="0.25">
      <c r="B75">
        <f t="shared" si="11"/>
        <v>56</v>
      </c>
      <c r="C75" s="6">
        <f t="shared" si="4"/>
        <v>46569</v>
      </c>
      <c r="D75">
        <f t="shared" si="12"/>
        <v>30</v>
      </c>
      <c r="E75" s="1">
        <f t="shared" si="10"/>
        <v>533333.33333333116</v>
      </c>
      <c r="F75" s="1">
        <f t="shared" si="9"/>
        <v>23025.114155251085</v>
      </c>
      <c r="G75" s="1">
        <f t="shared" si="1"/>
        <v>8333.3333333333339</v>
      </c>
      <c r="H75" s="1">
        <f t="shared" si="2"/>
        <v>14691.780821917751</v>
      </c>
      <c r="I75">
        <f t="shared" si="6"/>
        <v>0</v>
      </c>
      <c r="U75" s="3" t="str">
        <f>IF(B74=$D$3,XIRR($F$19:F74,$C$19:C74)," ")</f>
        <v xml:space="preserve"> </v>
      </c>
    </row>
    <row r="76" spans="2:21" x14ac:dyDescent="0.25">
      <c r="B76">
        <f t="shared" si="11"/>
        <v>57</v>
      </c>
      <c r="C76" s="6">
        <f t="shared" si="4"/>
        <v>46600</v>
      </c>
      <c r="D76">
        <f t="shared" si="12"/>
        <v>31</v>
      </c>
      <c r="E76" s="1">
        <f t="shared" si="10"/>
        <v>524999.99999999779</v>
      </c>
      <c r="F76" s="1">
        <f t="shared" si="9"/>
        <v>23281.278538812727</v>
      </c>
      <c r="G76" s="1">
        <f t="shared" si="1"/>
        <v>8333.3333333333339</v>
      </c>
      <c r="H76" s="1">
        <f t="shared" si="2"/>
        <v>14947.945205479393</v>
      </c>
      <c r="I76">
        <f t="shared" si="6"/>
        <v>0</v>
      </c>
      <c r="U76" s="3" t="str">
        <f>IF(B75=$D$3,XIRR($F$19:F75,$C$19:C75)," ")</f>
        <v xml:space="preserve"> </v>
      </c>
    </row>
    <row r="77" spans="2:21" x14ac:dyDescent="0.25">
      <c r="B77">
        <f t="shared" si="11"/>
        <v>58</v>
      </c>
      <c r="C77" s="6">
        <f t="shared" si="4"/>
        <v>46631</v>
      </c>
      <c r="D77">
        <f t="shared" si="12"/>
        <v>31</v>
      </c>
      <c r="E77" s="1">
        <f t="shared" si="10"/>
        <v>516666.66666666447</v>
      </c>
      <c r="F77" s="1">
        <f t="shared" si="9"/>
        <v>23047.716894977108</v>
      </c>
      <c r="G77" s="1">
        <f t="shared" si="1"/>
        <v>8333.3333333333339</v>
      </c>
      <c r="H77" s="1">
        <f t="shared" si="2"/>
        <v>14714.383561643774</v>
      </c>
      <c r="I77">
        <f t="shared" si="6"/>
        <v>0</v>
      </c>
      <c r="U77" s="3" t="str">
        <f>IF(B76=$D$3,XIRR($F$19:F76,$C$19:C76)," ")</f>
        <v xml:space="preserve"> </v>
      </c>
    </row>
    <row r="78" spans="2:21" x14ac:dyDescent="0.25">
      <c r="B78">
        <f t="shared" si="11"/>
        <v>59</v>
      </c>
      <c r="C78" s="6">
        <f t="shared" si="4"/>
        <v>46661</v>
      </c>
      <c r="D78">
        <f t="shared" si="12"/>
        <v>30</v>
      </c>
      <c r="E78" s="1">
        <f t="shared" si="10"/>
        <v>508333.33333333116</v>
      </c>
      <c r="F78" s="1">
        <f t="shared" si="9"/>
        <v>22347.031963470261</v>
      </c>
      <c r="G78" s="1">
        <f t="shared" si="1"/>
        <v>8333.3333333333339</v>
      </c>
      <c r="H78" s="1">
        <f t="shared" si="2"/>
        <v>14013.698630136927</v>
      </c>
      <c r="I78">
        <f t="shared" si="6"/>
        <v>0</v>
      </c>
      <c r="U78" s="3" t="str">
        <f>IF(B77=$D$3,XIRR($F$19:F77,$C$19:C77)," ")</f>
        <v xml:space="preserve"> </v>
      </c>
    </row>
    <row r="79" spans="2:21" x14ac:dyDescent="0.25">
      <c r="B79">
        <f t="shared" si="11"/>
        <v>60</v>
      </c>
      <c r="C79" s="6">
        <f t="shared" si="4"/>
        <v>46692</v>
      </c>
      <c r="D79">
        <f t="shared" si="12"/>
        <v>31</v>
      </c>
      <c r="E79" s="1">
        <f t="shared" si="10"/>
        <v>499999.99999999785</v>
      </c>
      <c r="F79" s="1">
        <f t="shared" si="9"/>
        <v>28580.593607305877</v>
      </c>
      <c r="G79" s="1">
        <f t="shared" si="1"/>
        <v>8333.3333333333339</v>
      </c>
      <c r="H79" s="1">
        <f t="shared" si="2"/>
        <v>14247.260273972544</v>
      </c>
      <c r="I79">
        <f t="shared" si="6"/>
        <v>0</v>
      </c>
      <c r="Q79" s="1">
        <f>IF(C79=" "," ",$D$9*$D$8+$D$10*E79)</f>
        <v>6000</v>
      </c>
      <c r="U79" s="3" t="str">
        <f>IF(B78=$D$3,XIRR($F$19:F78,$C$19:C78)," ")</f>
        <v xml:space="preserve"> </v>
      </c>
    </row>
    <row r="80" spans="2:21" x14ac:dyDescent="0.25">
      <c r="B80">
        <f t="shared" si="11"/>
        <v>61</v>
      </c>
      <c r="C80" s="6">
        <f t="shared" si="4"/>
        <v>46722</v>
      </c>
      <c r="D80">
        <f t="shared" si="12"/>
        <v>30</v>
      </c>
      <c r="E80" s="1">
        <f t="shared" si="10"/>
        <v>491666.66666666453</v>
      </c>
      <c r="F80" s="1">
        <f t="shared" si="9"/>
        <v>21894.977168949714</v>
      </c>
      <c r="G80" s="1">
        <f t="shared" si="1"/>
        <v>8333.3333333333339</v>
      </c>
      <c r="H80" s="1">
        <f t="shared" si="2"/>
        <v>13561.643835616382</v>
      </c>
      <c r="I80">
        <f t="shared" si="6"/>
        <v>0</v>
      </c>
      <c r="U80" s="3" t="str">
        <f>IF(B79=$D$3,XIRR($F$19:F79,$C$19:C79)," ")</f>
        <v xml:space="preserve"> </v>
      </c>
    </row>
    <row r="81" spans="2:21" x14ac:dyDescent="0.25">
      <c r="B81">
        <f t="shared" si="11"/>
        <v>62</v>
      </c>
      <c r="C81" s="6">
        <f t="shared" si="4"/>
        <v>46753</v>
      </c>
      <c r="D81">
        <f t="shared" si="12"/>
        <v>31</v>
      </c>
      <c r="E81" s="1">
        <f t="shared" si="10"/>
        <v>483333.33333333122</v>
      </c>
      <c r="F81" s="1">
        <f t="shared" si="9"/>
        <v>22113.470319634645</v>
      </c>
      <c r="G81" s="1">
        <f t="shared" si="1"/>
        <v>8333.3333333333339</v>
      </c>
      <c r="H81" s="1">
        <f t="shared" si="2"/>
        <v>13780.136986301311</v>
      </c>
      <c r="I81">
        <f t="shared" si="6"/>
        <v>0</v>
      </c>
      <c r="U81" s="3" t="str">
        <f>IF(B80=$D$3,XIRR($F$19:F80,$C$19:C80)," ")</f>
        <v xml:space="preserve"> </v>
      </c>
    </row>
    <row r="82" spans="2:21" x14ac:dyDescent="0.25">
      <c r="B82">
        <f t="shared" si="11"/>
        <v>63</v>
      </c>
      <c r="C82" s="6">
        <f t="shared" si="4"/>
        <v>46784</v>
      </c>
      <c r="D82">
        <f t="shared" si="12"/>
        <v>31</v>
      </c>
      <c r="E82" s="1">
        <f t="shared" si="10"/>
        <v>474999.9999999979</v>
      </c>
      <c r="F82" s="1">
        <f t="shared" si="9"/>
        <v>21879.90867579903</v>
      </c>
      <c r="G82" s="1">
        <f t="shared" si="1"/>
        <v>8333.3333333333339</v>
      </c>
      <c r="H82" s="1">
        <f t="shared" si="2"/>
        <v>13546.575342465694</v>
      </c>
      <c r="I82">
        <f t="shared" si="6"/>
        <v>0</v>
      </c>
      <c r="U82" s="3" t="str">
        <f>IF(B81=$D$3,XIRR($F$19:F81,$C$19:C81)," ")</f>
        <v xml:space="preserve"> </v>
      </c>
    </row>
    <row r="83" spans="2:21" x14ac:dyDescent="0.25">
      <c r="B83">
        <f t="shared" si="11"/>
        <v>64</v>
      </c>
      <c r="C83" s="6">
        <f t="shared" si="4"/>
        <v>46813</v>
      </c>
      <c r="D83">
        <f t="shared" si="12"/>
        <v>29</v>
      </c>
      <c r="E83" s="1">
        <f t="shared" si="10"/>
        <v>466666.66666666459</v>
      </c>
      <c r="F83" s="1">
        <f t="shared" si="9"/>
        <v>20787.442922374372</v>
      </c>
      <c r="G83" s="1">
        <f t="shared" si="1"/>
        <v>8333.3333333333339</v>
      </c>
      <c r="H83" s="1">
        <f t="shared" si="2"/>
        <v>12454.10958904104</v>
      </c>
      <c r="I83">
        <f t="shared" si="6"/>
        <v>0</v>
      </c>
      <c r="U83" s="3" t="str">
        <f>IF(B82=$D$3,XIRR($F$19:F82,$C$19:C82)," ")</f>
        <v xml:space="preserve"> </v>
      </c>
    </row>
    <row r="84" spans="2:21" x14ac:dyDescent="0.25">
      <c r="B84">
        <f t="shared" si="11"/>
        <v>65</v>
      </c>
      <c r="C84" s="6">
        <f t="shared" si="4"/>
        <v>46844</v>
      </c>
      <c r="D84">
        <f t="shared" si="12"/>
        <v>31</v>
      </c>
      <c r="E84" s="1">
        <f t="shared" si="10"/>
        <v>458333.33333333128</v>
      </c>
      <c r="F84" s="1">
        <f t="shared" si="9"/>
        <v>21412.785388127799</v>
      </c>
      <c r="G84" s="1">
        <f t="shared" si="1"/>
        <v>8333.3333333333339</v>
      </c>
      <c r="H84" s="1">
        <f t="shared" si="2"/>
        <v>13079.452054794465</v>
      </c>
      <c r="I84">
        <f t="shared" si="6"/>
        <v>0</v>
      </c>
      <c r="U84" s="3" t="str">
        <f>IF(B83=$D$3,XIRR($F$19:F83,$C$19:C83)," ")</f>
        <v xml:space="preserve"> </v>
      </c>
    </row>
    <row r="85" spans="2:21" x14ac:dyDescent="0.25">
      <c r="B85">
        <f t="shared" si="11"/>
        <v>66</v>
      </c>
      <c r="C85" s="6">
        <f t="shared" si="4"/>
        <v>46874</v>
      </c>
      <c r="D85">
        <f t="shared" si="12"/>
        <v>30</v>
      </c>
      <c r="E85" s="1">
        <f t="shared" si="10"/>
        <v>449999.99999999796</v>
      </c>
      <c r="F85" s="1">
        <f t="shared" si="9"/>
        <v>20764.840182648346</v>
      </c>
      <c r="G85" s="1">
        <f t="shared" ref="G85:G138" si="13">IF(C85=" "," ",$D$4/$D$3)</f>
        <v>8333.3333333333339</v>
      </c>
      <c r="H85" s="1">
        <f t="shared" ref="H85:H138" si="14">IF(C85=" "," ",E84*$D$5*(C85-C84)/365)</f>
        <v>12431.506849315012</v>
      </c>
      <c r="I85">
        <f t="shared" si="6"/>
        <v>0</v>
      </c>
      <c r="U85" s="3" t="str">
        <f>IF(B84=$D$3,XIRR($F$19:F84,$C$19:C84)," ")</f>
        <v xml:space="preserve"> </v>
      </c>
    </row>
    <row r="86" spans="2:21" x14ac:dyDescent="0.25">
      <c r="B86">
        <f t="shared" si="11"/>
        <v>67</v>
      </c>
      <c r="C86" s="6">
        <f t="shared" ref="C86:C139" si="15">IF(B85&gt;=$D$3, " ", EDATE(C85,1))</f>
        <v>46905</v>
      </c>
      <c r="D86">
        <f t="shared" si="12"/>
        <v>31</v>
      </c>
      <c r="E86" s="1">
        <f t="shared" si="10"/>
        <v>441666.66666666465</v>
      </c>
      <c r="F86" s="1">
        <f t="shared" si="9"/>
        <v>20945.662100456568</v>
      </c>
      <c r="G86" s="1">
        <f t="shared" si="13"/>
        <v>8333.3333333333339</v>
      </c>
      <c r="H86" s="1">
        <f t="shared" si="14"/>
        <v>12612.328767123232</v>
      </c>
      <c r="I86">
        <f t="shared" ref="I86:I139" si="16">IF(C86=" "," ",IF($F$7="нет",$D$6*$D$4,($D$4*(1+$D$7))*$D$6))</f>
        <v>0</v>
      </c>
      <c r="U86" s="3" t="str">
        <f>IF(B85=$D$3,XIRR($F$19:F85,$C$19:C85)," ")</f>
        <v xml:space="preserve"> </v>
      </c>
    </row>
    <row r="87" spans="2:21" x14ac:dyDescent="0.25">
      <c r="B87">
        <f t="shared" si="11"/>
        <v>68</v>
      </c>
      <c r="C87" s="6">
        <f t="shared" si="15"/>
        <v>46935</v>
      </c>
      <c r="D87">
        <f t="shared" si="12"/>
        <v>30</v>
      </c>
      <c r="E87" s="1">
        <f t="shared" si="10"/>
        <v>433333.33333333133</v>
      </c>
      <c r="F87" s="1">
        <f t="shared" si="9"/>
        <v>20312.785388127799</v>
      </c>
      <c r="G87" s="1">
        <f t="shared" si="13"/>
        <v>8333.3333333333339</v>
      </c>
      <c r="H87" s="1">
        <f t="shared" si="14"/>
        <v>11979.452054794465</v>
      </c>
      <c r="I87">
        <f t="shared" si="16"/>
        <v>0</v>
      </c>
      <c r="U87" s="3" t="str">
        <f>IF(B86=$D$3,XIRR($F$19:F86,$C$19:C86)," ")</f>
        <v xml:space="preserve"> </v>
      </c>
    </row>
    <row r="88" spans="2:21" x14ac:dyDescent="0.25">
      <c r="B88">
        <f t="shared" si="11"/>
        <v>69</v>
      </c>
      <c r="C88" s="6">
        <f t="shared" si="15"/>
        <v>46966</v>
      </c>
      <c r="D88">
        <f t="shared" si="12"/>
        <v>31</v>
      </c>
      <c r="E88" s="1">
        <f t="shared" si="10"/>
        <v>424999.99999999802</v>
      </c>
      <c r="F88" s="1">
        <f t="shared" si="9"/>
        <v>20478.538812785337</v>
      </c>
      <c r="G88" s="1">
        <f t="shared" si="13"/>
        <v>8333.3333333333339</v>
      </c>
      <c r="H88" s="1">
        <f t="shared" si="14"/>
        <v>12145.205479452001</v>
      </c>
      <c r="I88">
        <f t="shared" si="16"/>
        <v>0</v>
      </c>
      <c r="U88" s="3" t="str">
        <f>IF(B87=$D$3,XIRR($F$19:F87,$C$19:C87)," ")</f>
        <v xml:space="preserve"> </v>
      </c>
    </row>
    <row r="89" spans="2:21" x14ac:dyDescent="0.25">
      <c r="B89">
        <f t="shared" si="11"/>
        <v>70</v>
      </c>
      <c r="C89" s="6">
        <f t="shared" si="15"/>
        <v>46997</v>
      </c>
      <c r="D89">
        <f t="shared" si="12"/>
        <v>31</v>
      </c>
      <c r="E89" s="1">
        <f t="shared" si="10"/>
        <v>416666.66666666471</v>
      </c>
      <c r="F89" s="1">
        <f t="shared" si="9"/>
        <v>20244.977168949721</v>
      </c>
      <c r="G89" s="1">
        <f t="shared" si="13"/>
        <v>8333.3333333333339</v>
      </c>
      <c r="H89" s="1">
        <f t="shared" si="14"/>
        <v>11911.643835616385</v>
      </c>
      <c r="I89">
        <f t="shared" si="16"/>
        <v>0</v>
      </c>
      <c r="U89" s="3" t="str">
        <f>IF(B88=$D$3,XIRR($F$19:F88,$C$19:C88)," ")</f>
        <v xml:space="preserve"> </v>
      </c>
    </row>
    <row r="90" spans="2:21" x14ac:dyDescent="0.25">
      <c r="B90">
        <f t="shared" si="11"/>
        <v>71</v>
      </c>
      <c r="C90" s="6">
        <f t="shared" si="15"/>
        <v>47027</v>
      </c>
      <c r="D90">
        <f t="shared" si="12"/>
        <v>30</v>
      </c>
      <c r="E90" s="1">
        <f t="shared" si="10"/>
        <v>408333.33333333139</v>
      </c>
      <c r="F90" s="1">
        <f t="shared" si="9"/>
        <v>19634.703196346978</v>
      </c>
      <c r="G90" s="1">
        <f t="shared" si="13"/>
        <v>8333.3333333333339</v>
      </c>
      <c r="H90" s="1">
        <f t="shared" si="14"/>
        <v>11301.369863013646</v>
      </c>
      <c r="I90">
        <f t="shared" si="16"/>
        <v>0</v>
      </c>
      <c r="U90" s="3" t="str">
        <f>IF(B89=$D$3,XIRR($F$19:F89,$C$19:C89)," ")</f>
        <v xml:space="preserve"> </v>
      </c>
    </row>
    <row r="91" spans="2:21" x14ac:dyDescent="0.25">
      <c r="B91">
        <f t="shared" si="11"/>
        <v>72</v>
      </c>
      <c r="C91" s="6">
        <f t="shared" si="15"/>
        <v>47058</v>
      </c>
      <c r="D91">
        <f t="shared" si="12"/>
        <v>31</v>
      </c>
      <c r="E91" s="1">
        <f t="shared" si="10"/>
        <v>399999.99999999808</v>
      </c>
      <c r="F91" s="1">
        <f t="shared" si="9"/>
        <v>25777.853881278483</v>
      </c>
      <c r="G91" s="1">
        <f t="shared" si="13"/>
        <v>8333.3333333333339</v>
      </c>
      <c r="H91" s="1">
        <f t="shared" si="14"/>
        <v>11444.520547945151</v>
      </c>
      <c r="I91">
        <f t="shared" si="16"/>
        <v>0</v>
      </c>
      <c r="Q91" s="1">
        <f>IF(C91=" "," ",$D$9*$D$8+$D$10*E91)</f>
        <v>6000</v>
      </c>
      <c r="U91" s="3" t="str">
        <f>IF(B90=$D$3,XIRR($F$19:F90,$C$19:C90)," ")</f>
        <v xml:space="preserve"> </v>
      </c>
    </row>
    <row r="92" spans="2:21" x14ac:dyDescent="0.25">
      <c r="B92">
        <f t="shared" si="11"/>
        <v>73</v>
      </c>
      <c r="C92" s="6">
        <f t="shared" si="15"/>
        <v>47088</v>
      </c>
      <c r="D92">
        <f t="shared" si="12"/>
        <v>30</v>
      </c>
      <c r="E92" s="1">
        <f t="shared" si="10"/>
        <v>391666.66666666477</v>
      </c>
      <c r="F92" s="1">
        <f t="shared" si="9"/>
        <v>19182.648401826431</v>
      </c>
      <c r="G92" s="1">
        <f t="shared" si="13"/>
        <v>8333.3333333333339</v>
      </c>
      <c r="H92" s="1">
        <f t="shared" si="14"/>
        <v>10849.315068493099</v>
      </c>
      <c r="I92">
        <f t="shared" si="16"/>
        <v>0</v>
      </c>
      <c r="U92" s="3" t="str">
        <f>IF(B91=$D$3,XIRR($F$19:F91,$C$19:C91)," ")</f>
        <v xml:space="preserve"> </v>
      </c>
    </row>
    <row r="93" spans="2:21" x14ac:dyDescent="0.25">
      <c r="B93">
        <f t="shared" si="11"/>
        <v>74</v>
      </c>
      <c r="C93" s="6">
        <f t="shared" si="15"/>
        <v>47119</v>
      </c>
      <c r="D93">
        <f t="shared" si="12"/>
        <v>31</v>
      </c>
      <c r="E93" s="1">
        <f t="shared" si="10"/>
        <v>383333.33333333145</v>
      </c>
      <c r="F93" s="1">
        <f t="shared" si="9"/>
        <v>19310.730593607252</v>
      </c>
      <c r="G93" s="1">
        <f t="shared" si="13"/>
        <v>8333.3333333333339</v>
      </c>
      <c r="H93" s="1">
        <f t="shared" si="14"/>
        <v>10977.39726027392</v>
      </c>
      <c r="I93">
        <f t="shared" si="16"/>
        <v>0</v>
      </c>
      <c r="U93" s="3" t="str">
        <f>IF(B92=$D$3,XIRR($F$19:F92,$C$19:C92)," ")</f>
        <v xml:space="preserve"> </v>
      </c>
    </row>
    <row r="94" spans="2:21" x14ac:dyDescent="0.25">
      <c r="B94">
        <f t="shared" si="11"/>
        <v>75</v>
      </c>
      <c r="C94" s="6">
        <f t="shared" si="15"/>
        <v>47150</v>
      </c>
      <c r="D94">
        <f t="shared" si="12"/>
        <v>31</v>
      </c>
      <c r="E94" s="1">
        <f t="shared" si="10"/>
        <v>374999.99999999814</v>
      </c>
      <c r="F94" s="1">
        <f t="shared" si="9"/>
        <v>19077.168949771636</v>
      </c>
      <c r="G94" s="1">
        <f t="shared" si="13"/>
        <v>8333.3333333333339</v>
      </c>
      <c r="H94" s="1">
        <f t="shared" si="14"/>
        <v>10743.835616438304</v>
      </c>
      <c r="I94">
        <f t="shared" si="16"/>
        <v>0</v>
      </c>
      <c r="U94" s="3" t="str">
        <f>IF(B93=$D$3,XIRR($F$19:F93,$C$19:C93)," ")</f>
        <v xml:space="preserve"> </v>
      </c>
    </row>
    <row r="95" spans="2:21" x14ac:dyDescent="0.25">
      <c r="B95">
        <f t="shared" si="11"/>
        <v>76</v>
      </c>
      <c r="C95" s="6">
        <f t="shared" si="15"/>
        <v>47178</v>
      </c>
      <c r="D95">
        <f t="shared" si="12"/>
        <v>28</v>
      </c>
      <c r="E95" s="1">
        <f t="shared" si="10"/>
        <v>366666.66666666482</v>
      </c>
      <c r="F95" s="1">
        <f t="shared" si="9"/>
        <v>17826.484018264793</v>
      </c>
      <c r="G95" s="1">
        <f t="shared" si="13"/>
        <v>8333.3333333333339</v>
      </c>
      <c r="H95" s="1">
        <f t="shared" si="14"/>
        <v>9493.1506849314592</v>
      </c>
      <c r="I95">
        <f t="shared" si="16"/>
        <v>0</v>
      </c>
      <c r="U95" s="3" t="str">
        <f>IF(B94=$D$3,XIRR($F$19:F94,$C$19:C94)," ")</f>
        <v xml:space="preserve"> </v>
      </c>
    </row>
    <row r="96" spans="2:21" x14ac:dyDescent="0.25">
      <c r="B96">
        <f t="shared" si="11"/>
        <v>77</v>
      </c>
      <c r="C96" s="6">
        <f t="shared" si="15"/>
        <v>47209</v>
      </c>
      <c r="D96">
        <f t="shared" si="12"/>
        <v>31</v>
      </c>
      <c r="E96" s="1">
        <f t="shared" si="10"/>
        <v>358333.33333333151</v>
      </c>
      <c r="F96" s="1">
        <f t="shared" ref="F96:F139" si="17">IF(C96=" "," ",G96+H96+I96+Q96)</f>
        <v>18610.045662100405</v>
      </c>
      <c r="G96" s="1">
        <f t="shared" si="13"/>
        <v>8333.3333333333339</v>
      </c>
      <c r="H96" s="1">
        <f t="shared" si="14"/>
        <v>10276.712328767073</v>
      </c>
      <c r="I96">
        <f t="shared" si="16"/>
        <v>0</v>
      </c>
      <c r="U96" s="3" t="str">
        <f>IF(B95=$D$3,XIRR($F$19:F95,$C$19:C95)," ")</f>
        <v xml:space="preserve"> </v>
      </c>
    </row>
    <row r="97" spans="2:21" x14ac:dyDescent="0.25">
      <c r="B97">
        <f t="shared" si="11"/>
        <v>78</v>
      </c>
      <c r="C97" s="6">
        <f t="shared" si="15"/>
        <v>47239</v>
      </c>
      <c r="D97">
        <f t="shared" si="12"/>
        <v>30</v>
      </c>
      <c r="E97" s="1">
        <f t="shared" si="10"/>
        <v>349999.9999999982</v>
      </c>
      <c r="F97" s="1">
        <f t="shared" si="17"/>
        <v>18052.511415525067</v>
      </c>
      <c r="G97" s="1">
        <f t="shared" si="13"/>
        <v>8333.3333333333339</v>
      </c>
      <c r="H97" s="1">
        <f t="shared" si="14"/>
        <v>9719.1780821917328</v>
      </c>
      <c r="I97">
        <f t="shared" si="16"/>
        <v>0</v>
      </c>
      <c r="U97" s="3" t="str">
        <f>IF(B96=$D$3,XIRR($F$19:F96,$C$19:C96)," ")</f>
        <v xml:space="preserve"> </v>
      </c>
    </row>
    <row r="98" spans="2:21" x14ac:dyDescent="0.25">
      <c r="B98">
        <f t="shared" si="11"/>
        <v>79</v>
      </c>
      <c r="C98" s="6">
        <f t="shared" si="15"/>
        <v>47270</v>
      </c>
      <c r="D98">
        <f t="shared" si="12"/>
        <v>31</v>
      </c>
      <c r="E98" s="1">
        <f t="shared" si="10"/>
        <v>341666.66666666488</v>
      </c>
      <c r="F98" s="1">
        <f t="shared" si="17"/>
        <v>18142.922374429174</v>
      </c>
      <c r="G98" s="1">
        <f t="shared" si="13"/>
        <v>8333.3333333333339</v>
      </c>
      <c r="H98" s="1">
        <f t="shared" si="14"/>
        <v>9809.58904109584</v>
      </c>
      <c r="I98">
        <f t="shared" si="16"/>
        <v>0</v>
      </c>
      <c r="U98" s="3" t="str">
        <f>IF(B97=$D$3,XIRR($F$19:F97,$C$19:C97)," ")</f>
        <v xml:space="preserve"> </v>
      </c>
    </row>
    <row r="99" spans="2:21" x14ac:dyDescent="0.25">
      <c r="B99">
        <f t="shared" si="11"/>
        <v>80</v>
      </c>
      <c r="C99" s="6">
        <f t="shared" si="15"/>
        <v>47300</v>
      </c>
      <c r="D99">
        <f t="shared" si="12"/>
        <v>30</v>
      </c>
      <c r="E99" s="1">
        <f t="shared" si="10"/>
        <v>333333.33333333157</v>
      </c>
      <c r="F99" s="1">
        <f t="shared" si="17"/>
        <v>17600.456621004516</v>
      </c>
      <c r="G99" s="1">
        <f t="shared" si="13"/>
        <v>8333.3333333333339</v>
      </c>
      <c r="H99" s="1">
        <f t="shared" si="14"/>
        <v>9267.1232876711838</v>
      </c>
      <c r="I99">
        <f t="shared" si="16"/>
        <v>0</v>
      </c>
      <c r="U99" s="3" t="str">
        <f>IF(B98=$D$3,XIRR($F$19:F98,$C$19:C98)," ")</f>
        <v xml:space="preserve"> </v>
      </c>
    </row>
    <row r="100" spans="2:21" x14ac:dyDescent="0.25">
      <c r="B100">
        <f t="shared" si="11"/>
        <v>81</v>
      </c>
      <c r="C100" s="6">
        <f t="shared" si="15"/>
        <v>47331</v>
      </c>
      <c r="D100">
        <f t="shared" si="12"/>
        <v>31</v>
      </c>
      <c r="E100" s="1">
        <f t="shared" si="10"/>
        <v>324999.99999999825</v>
      </c>
      <c r="F100" s="1">
        <f t="shared" si="17"/>
        <v>17675.799086757943</v>
      </c>
      <c r="G100" s="1">
        <f t="shared" si="13"/>
        <v>8333.3333333333339</v>
      </c>
      <c r="H100" s="1">
        <f t="shared" si="14"/>
        <v>9342.4657534246071</v>
      </c>
      <c r="I100">
        <f t="shared" si="16"/>
        <v>0</v>
      </c>
      <c r="U100" s="3" t="str">
        <f>IF(B99=$D$3,XIRR($F$19:F99,$C$19:C99)," ")</f>
        <v xml:space="preserve"> </v>
      </c>
    </row>
    <row r="101" spans="2:21" x14ac:dyDescent="0.25">
      <c r="B101">
        <f t="shared" si="11"/>
        <v>82</v>
      </c>
      <c r="C101" s="6">
        <f t="shared" si="15"/>
        <v>47362</v>
      </c>
      <c r="D101">
        <f t="shared" si="12"/>
        <v>31</v>
      </c>
      <c r="E101" s="1">
        <f t="shared" si="10"/>
        <v>316666.66666666494</v>
      </c>
      <c r="F101" s="1">
        <f t="shared" si="17"/>
        <v>17442.237442922327</v>
      </c>
      <c r="G101" s="1">
        <f t="shared" si="13"/>
        <v>8333.3333333333339</v>
      </c>
      <c r="H101" s="1">
        <f t="shared" si="14"/>
        <v>9108.9041095889934</v>
      </c>
      <c r="I101">
        <f t="shared" si="16"/>
        <v>0</v>
      </c>
      <c r="U101" s="3" t="str">
        <f>IF(B100=$D$3,XIRR($F$19:F100,$C$19:C100)," ")</f>
        <v xml:space="preserve"> </v>
      </c>
    </row>
    <row r="102" spans="2:21" x14ac:dyDescent="0.25">
      <c r="B102">
        <f t="shared" si="11"/>
        <v>83</v>
      </c>
      <c r="C102" s="6">
        <f t="shared" si="15"/>
        <v>47392</v>
      </c>
      <c r="D102">
        <f t="shared" si="12"/>
        <v>30</v>
      </c>
      <c r="E102" s="1">
        <f t="shared" si="10"/>
        <v>308333.33333333163</v>
      </c>
      <c r="F102" s="1">
        <f t="shared" si="17"/>
        <v>16922.374429223695</v>
      </c>
      <c r="G102" s="1">
        <f t="shared" si="13"/>
        <v>8333.3333333333339</v>
      </c>
      <c r="H102" s="1">
        <f t="shared" si="14"/>
        <v>8589.0410958903631</v>
      </c>
      <c r="I102">
        <f t="shared" si="16"/>
        <v>0</v>
      </c>
      <c r="U102" s="3" t="str">
        <f>IF(B101=$D$3,XIRR($F$19:F101,$C$19:C101)," ")</f>
        <v xml:space="preserve"> </v>
      </c>
    </row>
    <row r="103" spans="2:21" x14ac:dyDescent="0.25">
      <c r="B103">
        <f t="shared" si="11"/>
        <v>84</v>
      </c>
      <c r="C103" s="6">
        <f t="shared" si="15"/>
        <v>47423</v>
      </c>
      <c r="D103">
        <f t="shared" si="12"/>
        <v>31</v>
      </c>
      <c r="E103" s="1">
        <f t="shared" si="10"/>
        <v>299999.99999999831</v>
      </c>
      <c r="F103" s="1">
        <f t="shared" si="17"/>
        <v>22975.114155251096</v>
      </c>
      <c r="G103" s="1">
        <f t="shared" si="13"/>
        <v>8333.3333333333339</v>
      </c>
      <c r="H103" s="1">
        <f t="shared" si="14"/>
        <v>8641.7808219177605</v>
      </c>
      <c r="I103">
        <f t="shared" si="16"/>
        <v>0</v>
      </c>
      <c r="Q103" s="1">
        <f>IF(C103=" "," ",$D$9*$D$8+$D$10*E103)</f>
        <v>6000</v>
      </c>
      <c r="U103" s="3" t="str">
        <f>IF(B102=$D$3,XIRR($F$19:F102,$C$19:C102)," ")</f>
        <v xml:space="preserve"> </v>
      </c>
    </row>
    <row r="104" spans="2:21" x14ac:dyDescent="0.25">
      <c r="B104">
        <f t="shared" si="11"/>
        <v>85</v>
      </c>
      <c r="C104" s="6">
        <f t="shared" si="15"/>
        <v>47453</v>
      </c>
      <c r="D104">
        <f t="shared" si="12"/>
        <v>30</v>
      </c>
      <c r="E104" s="1">
        <f t="shared" si="10"/>
        <v>291666.666666665</v>
      </c>
      <c r="F104" s="1">
        <f t="shared" si="17"/>
        <v>16470.319634703152</v>
      </c>
      <c r="G104" s="1">
        <f t="shared" si="13"/>
        <v>8333.3333333333339</v>
      </c>
      <c r="H104" s="1">
        <f t="shared" si="14"/>
        <v>8136.9863013698168</v>
      </c>
      <c r="I104">
        <f t="shared" si="16"/>
        <v>0</v>
      </c>
      <c r="U104" s="3" t="str">
        <f>IF(B103=$D$3,XIRR($F$19:F103,$C$19:C103)," ")</f>
        <v xml:space="preserve"> </v>
      </c>
    </row>
    <row r="105" spans="2:21" x14ac:dyDescent="0.25">
      <c r="B105">
        <f t="shared" si="11"/>
        <v>86</v>
      </c>
      <c r="C105" s="6">
        <f t="shared" si="15"/>
        <v>47484</v>
      </c>
      <c r="D105">
        <f t="shared" si="12"/>
        <v>31</v>
      </c>
      <c r="E105" s="1">
        <f t="shared" si="10"/>
        <v>283333.33333333168</v>
      </c>
      <c r="F105" s="1">
        <f t="shared" si="17"/>
        <v>16507.990867579862</v>
      </c>
      <c r="G105" s="1">
        <f t="shared" si="13"/>
        <v>8333.3333333333339</v>
      </c>
      <c r="H105" s="1">
        <f t="shared" si="14"/>
        <v>8174.6575342465285</v>
      </c>
      <c r="I105">
        <f t="shared" si="16"/>
        <v>0</v>
      </c>
      <c r="U105" s="3" t="str">
        <f>IF(B104=$D$3,XIRR($F$19:F104,$C$19:C104)," ")</f>
        <v xml:space="preserve"> </v>
      </c>
    </row>
    <row r="106" spans="2:21" x14ac:dyDescent="0.25">
      <c r="B106">
        <f t="shared" si="11"/>
        <v>87</v>
      </c>
      <c r="C106" s="6">
        <f t="shared" si="15"/>
        <v>47515</v>
      </c>
      <c r="D106">
        <f t="shared" si="12"/>
        <v>31</v>
      </c>
      <c r="E106" s="1">
        <f t="shared" si="10"/>
        <v>274999.99999999837</v>
      </c>
      <c r="F106" s="1">
        <f t="shared" si="17"/>
        <v>16274.429223744246</v>
      </c>
      <c r="G106" s="1">
        <f t="shared" si="13"/>
        <v>8333.3333333333339</v>
      </c>
      <c r="H106" s="1">
        <f t="shared" si="14"/>
        <v>7941.0958904109129</v>
      </c>
      <c r="I106">
        <f t="shared" si="16"/>
        <v>0</v>
      </c>
      <c r="U106" s="3" t="str">
        <f>IF(B105=$D$3,XIRR($F$19:F105,$C$19:C105)," ")</f>
        <v xml:space="preserve"> </v>
      </c>
    </row>
    <row r="107" spans="2:21" x14ac:dyDescent="0.25">
      <c r="B107">
        <f t="shared" si="11"/>
        <v>88</v>
      </c>
      <c r="C107" s="6">
        <f t="shared" si="15"/>
        <v>47543</v>
      </c>
      <c r="D107">
        <f t="shared" si="12"/>
        <v>28</v>
      </c>
      <c r="E107" s="1">
        <f t="shared" si="10"/>
        <v>266666.66666666506</v>
      </c>
      <c r="F107" s="1">
        <f t="shared" si="17"/>
        <v>15294.977168949732</v>
      </c>
      <c r="G107" s="1">
        <f t="shared" si="13"/>
        <v>8333.3333333333339</v>
      </c>
      <c r="H107" s="1">
        <f t="shared" si="14"/>
        <v>6961.6438356163972</v>
      </c>
      <c r="I107">
        <f t="shared" si="16"/>
        <v>0</v>
      </c>
      <c r="U107" s="3" t="str">
        <f>IF(B106=$D$3,XIRR($F$19:F106,$C$19:C106)," ")</f>
        <v xml:space="preserve"> </v>
      </c>
    </row>
    <row r="108" spans="2:21" x14ac:dyDescent="0.25">
      <c r="B108">
        <f t="shared" si="11"/>
        <v>89</v>
      </c>
      <c r="C108" s="6">
        <f t="shared" si="15"/>
        <v>47574</v>
      </c>
      <c r="D108">
        <f t="shared" si="12"/>
        <v>31</v>
      </c>
      <c r="E108" s="1">
        <f t="shared" si="10"/>
        <v>258333.33333333171</v>
      </c>
      <c r="F108" s="1">
        <f t="shared" si="17"/>
        <v>15807.305936073015</v>
      </c>
      <c r="G108" s="1">
        <f t="shared" si="13"/>
        <v>8333.3333333333339</v>
      </c>
      <c r="H108" s="1">
        <f t="shared" si="14"/>
        <v>7473.972602739681</v>
      </c>
      <c r="I108">
        <f t="shared" si="16"/>
        <v>0</v>
      </c>
      <c r="U108" s="3" t="str">
        <f>IF(B107=$D$3,XIRR($F$19:F107,$C$19:C107)," ")</f>
        <v xml:space="preserve"> </v>
      </c>
    </row>
    <row r="109" spans="2:21" x14ac:dyDescent="0.25">
      <c r="B109">
        <f t="shared" si="11"/>
        <v>90</v>
      </c>
      <c r="C109" s="6">
        <f t="shared" si="15"/>
        <v>47604</v>
      </c>
      <c r="D109">
        <f t="shared" si="12"/>
        <v>30</v>
      </c>
      <c r="E109" s="1">
        <f t="shared" ref="E109:E139" si="18">IF(C109=" "," ",E108-G109)</f>
        <v>249999.99999999837</v>
      </c>
      <c r="F109" s="1">
        <f t="shared" si="17"/>
        <v>15340.182648401784</v>
      </c>
      <c r="G109" s="1">
        <f t="shared" si="13"/>
        <v>8333.3333333333339</v>
      </c>
      <c r="H109" s="1">
        <f t="shared" si="14"/>
        <v>7006.8493150684499</v>
      </c>
      <c r="I109">
        <f t="shared" si="16"/>
        <v>0</v>
      </c>
      <c r="U109" s="3" t="str">
        <f>IF(B108=$D$3,XIRR($F$19:F108,$C$19:C108)," ")</f>
        <v xml:space="preserve"> </v>
      </c>
    </row>
    <row r="110" spans="2:21" x14ac:dyDescent="0.25">
      <c r="B110">
        <f t="shared" si="11"/>
        <v>91</v>
      </c>
      <c r="C110" s="6">
        <f t="shared" si="15"/>
        <v>47635</v>
      </c>
      <c r="D110">
        <f t="shared" si="12"/>
        <v>31</v>
      </c>
      <c r="E110" s="1">
        <f t="shared" si="18"/>
        <v>241666.66666666503</v>
      </c>
      <c r="F110" s="1">
        <f t="shared" si="17"/>
        <v>15340.18264840178</v>
      </c>
      <c r="G110" s="1">
        <f t="shared" si="13"/>
        <v>8333.3333333333339</v>
      </c>
      <c r="H110" s="1">
        <f t="shared" si="14"/>
        <v>7006.8493150684471</v>
      </c>
      <c r="I110">
        <f t="shared" si="16"/>
        <v>0</v>
      </c>
      <c r="U110" s="3" t="str">
        <f>IF(B109=$D$3,XIRR($F$19:F109,$C$19:C109)," ")</f>
        <v xml:space="preserve"> </v>
      </c>
    </row>
    <row r="111" spans="2:21" x14ac:dyDescent="0.25">
      <c r="B111">
        <f t="shared" si="11"/>
        <v>92</v>
      </c>
      <c r="C111" s="6">
        <f t="shared" si="15"/>
        <v>47665</v>
      </c>
      <c r="D111">
        <f t="shared" si="12"/>
        <v>30</v>
      </c>
      <c r="E111" s="1">
        <f t="shared" si="18"/>
        <v>233333.33333333168</v>
      </c>
      <c r="F111" s="1">
        <f t="shared" si="17"/>
        <v>14888.127853881235</v>
      </c>
      <c r="G111" s="1">
        <f t="shared" si="13"/>
        <v>8333.3333333333339</v>
      </c>
      <c r="H111" s="1">
        <f t="shared" si="14"/>
        <v>6554.7945205479009</v>
      </c>
      <c r="I111">
        <f t="shared" si="16"/>
        <v>0</v>
      </c>
      <c r="U111" s="3" t="str">
        <f>IF(B110=$D$3,XIRR($F$19:F110,$C$19:C110)," ")</f>
        <v xml:space="preserve"> </v>
      </c>
    </row>
    <row r="112" spans="2:21" x14ac:dyDescent="0.25">
      <c r="B112">
        <f t="shared" si="11"/>
        <v>93</v>
      </c>
      <c r="C112" s="6">
        <f t="shared" si="15"/>
        <v>47696</v>
      </c>
      <c r="D112">
        <f t="shared" si="12"/>
        <v>31</v>
      </c>
      <c r="E112" s="1">
        <f t="shared" si="18"/>
        <v>224999.99999999834</v>
      </c>
      <c r="F112" s="1">
        <f t="shared" si="17"/>
        <v>14873.059360730549</v>
      </c>
      <c r="G112" s="1">
        <f t="shared" si="13"/>
        <v>8333.3333333333339</v>
      </c>
      <c r="H112" s="1">
        <f t="shared" si="14"/>
        <v>6539.7260273972142</v>
      </c>
      <c r="I112">
        <f t="shared" si="16"/>
        <v>0</v>
      </c>
      <c r="U112" s="3" t="str">
        <f>IF(B111=$D$3,XIRR($F$19:F111,$C$19:C111)," ")</f>
        <v xml:space="preserve"> </v>
      </c>
    </row>
    <row r="113" spans="2:21" x14ac:dyDescent="0.25">
      <c r="B113">
        <f t="shared" si="11"/>
        <v>94</v>
      </c>
      <c r="C113" s="6">
        <f t="shared" si="15"/>
        <v>47727</v>
      </c>
      <c r="D113">
        <f t="shared" si="12"/>
        <v>31</v>
      </c>
      <c r="E113" s="1">
        <f t="shared" si="18"/>
        <v>216666.666666665</v>
      </c>
      <c r="F113" s="1">
        <f t="shared" si="17"/>
        <v>14639.497716894932</v>
      </c>
      <c r="G113" s="1">
        <f t="shared" si="13"/>
        <v>8333.3333333333339</v>
      </c>
      <c r="H113" s="1">
        <f t="shared" si="14"/>
        <v>6306.1643835615978</v>
      </c>
      <c r="I113">
        <f t="shared" si="16"/>
        <v>0</v>
      </c>
      <c r="U113" s="3" t="str">
        <f>IF(B112=$D$3,XIRR($F$19:F112,$C$19:C112)," ")</f>
        <v xml:space="preserve"> </v>
      </c>
    </row>
    <row r="114" spans="2:21" x14ac:dyDescent="0.25">
      <c r="B114">
        <f t="shared" si="11"/>
        <v>95</v>
      </c>
      <c r="C114" s="6">
        <f t="shared" si="15"/>
        <v>47757</v>
      </c>
      <c r="D114">
        <f t="shared" si="12"/>
        <v>30</v>
      </c>
      <c r="E114" s="1">
        <f t="shared" si="18"/>
        <v>208333.33333333166</v>
      </c>
      <c r="F114" s="1">
        <f t="shared" si="17"/>
        <v>14210.045662100412</v>
      </c>
      <c r="G114" s="1">
        <f t="shared" si="13"/>
        <v>8333.3333333333339</v>
      </c>
      <c r="H114" s="1">
        <f t="shared" si="14"/>
        <v>5876.7123287670775</v>
      </c>
      <c r="I114">
        <f t="shared" si="16"/>
        <v>0</v>
      </c>
      <c r="U114" s="3" t="str">
        <f>IF(B113=$D$3,XIRR($F$19:F113,$C$19:C113)," ")</f>
        <v xml:space="preserve"> </v>
      </c>
    </row>
    <row r="115" spans="2:21" x14ac:dyDescent="0.25">
      <c r="B115">
        <f t="shared" si="11"/>
        <v>96</v>
      </c>
      <c r="C115" s="6">
        <f t="shared" si="15"/>
        <v>47788</v>
      </c>
      <c r="D115">
        <f t="shared" si="12"/>
        <v>31</v>
      </c>
      <c r="E115" s="1">
        <f t="shared" si="18"/>
        <v>199999.99999999831</v>
      </c>
      <c r="F115" s="1">
        <f t="shared" si="17"/>
        <v>20172.374429223699</v>
      </c>
      <c r="G115" s="1">
        <f t="shared" si="13"/>
        <v>8333.3333333333339</v>
      </c>
      <c r="H115" s="1">
        <f t="shared" si="14"/>
        <v>5839.041095890364</v>
      </c>
      <c r="I115">
        <f t="shared" si="16"/>
        <v>0</v>
      </c>
      <c r="Q115" s="1">
        <f>IF(C115=" "," ",$D$9*$D$8+$D$10*E115)</f>
        <v>6000</v>
      </c>
      <c r="U115" s="3" t="str">
        <f>IF(B114=$D$3,XIRR($F$19:F114,$C$19:C114)," ")</f>
        <v xml:space="preserve"> </v>
      </c>
    </row>
    <row r="116" spans="2:21" x14ac:dyDescent="0.25">
      <c r="B116">
        <f t="shared" si="11"/>
        <v>97</v>
      </c>
      <c r="C116" s="6">
        <f t="shared" si="15"/>
        <v>47818</v>
      </c>
      <c r="D116">
        <f t="shared" si="12"/>
        <v>30</v>
      </c>
      <c r="E116" s="1">
        <f t="shared" si="18"/>
        <v>191666.66666666497</v>
      </c>
      <c r="F116" s="1">
        <f t="shared" si="17"/>
        <v>13757.990867579865</v>
      </c>
      <c r="G116" s="1">
        <f t="shared" si="13"/>
        <v>8333.3333333333339</v>
      </c>
      <c r="H116" s="1">
        <f t="shared" si="14"/>
        <v>5424.6575342465303</v>
      </c>
      <c r="I116">
        <f t="shared" si="16"/>
        <v>0</v>
      </c>
      <c r="U116" s="3" t="str">
        <f>IF(B115=$D$3,XIRR($F$19:F115,$C$19:C115)," ")</f>
        <v xml:space="preserve"> </v>
      </c>
    </row>
    <row r="117" spans="2:21" x14ac:dyDescent="0.25">
      <c r="B117">
        <f t="shared" si="11"/>
        <v>98</v>
      </c>
      <c r="C117" s="6">
        <f t="shared" si="15"/>
        <v>47849</v>
      </c>
      <c r="D117">
        <f t="shared" si="12"/>
        <v>31</v>
      </c>
      <c r="E117" s="1">
        <f t="shared" si="18"/>
        <v>183333.33333333163</v>
      </c>
      <c r="F117" s="1">
        <f t="shared" si="17"/>
        <v>13705.251141552464</v>
      </c>
      <c r="G117" s="1">
        <f t="shared" si="13"/>
        <v>8333.3333333333339</v>
      </c>
      <c r="H117" s="1">
        <f t="shared" si="14"/>
        <v>5371.9178082191302</v>
      </c>
      <c r="I117">
        <f t="shared" si="16"/>
        <v>0</v>
      </c>
      <c r="U117" s="3" t="str">
        <f>IF(B116=$D$3,XIRR($F$19:F116,$C$19:C116)," ")</f>
        <v xml:space="preserve"> </v>
      </c>
    </row>
    <row r="118" spans="2:21" x14ac:dyDescent="0.25">
      <c r="B118">
        <f t="shared" si="11"/>
        <v>99</v>
      </c>
      <c r="C118" s="6">
        <f t="shared" si="15"/>
        <v>47880</v>
      </c>
      <c r="D118">
        <f t="shared" si="12"/>
        <v>31</v>
      </c>
      <c r="E118" s="1">
        <f t="shared" si="18"/>
        <v>174999.99999999828</v>
      </c>
      <c r="F118" s="1">
        <f t="shared" si="17"/>
        <v>13471.689497716849</v>
      </c>
      <c r="G118" s="1">
        <f t="shared" si="13"/>
        <v>8333.3333333333339</v>
      </c>
      <c r="H118" s="1">
        <f t="shared" si="14"/>
        <v>5138.3561643835137</v>
      </c>
      <c r="I118">
        <f t="shared" si="16"/>
        <v>0</v>
      </c>
      <c r="U118" s="3" t="str">
        <f>IF(B117=$D$3,XIRR($F$19:F117,$C$19:C117)," ")</f>
        <v xml:space="preserve"> </v>
      </c>
    </row>
    <row r="119" spans="2:21" x14ac:dyDescent="0.25">
      <c r="B119">
        <f t="shared" si="11"/>
        <v>100</v>
      </c>
      <c r="C119" s="6">
        <f t="shared" si="15"/>
        <v>47908</v>
      </c>
      <c r="D119">
        <f t="shared" si="12"/>
        <v>28</v>
      </c>
      <c r="E119" s="1">
        <f t="shared" si="18"/>
        <v>166666.66666666494</v>
      </c>
      <c r="F119" s="1">
        <f t="shared" si="17"/>
        <v>12763.47031963466</v>
      </c>
      <c r="G119" s="1">
        <f t="shared" si="13"/>
        <v>8333.3333333333339</v>
      </c>
      <c r="H119" s="1">
        <f t="shared" si="14"/>
        <v>4430.136986301326</v>
      </c>
      <c r="I119">
        <f t="shared" si="16"/>
        <v>0</v>
      </c>
      <c r="U119" s="3" t="str">
        <f>IF(B118=$D$3,XIRR($F$19:F118,$C$19:C118)," ")</f>
        <v xml:space="preserve"> </v>
      </c>
    </row>
    <row r="120" spans="2:21" x14ac:dyDescent="0.25">
      <c r="B120">
        <f t="shared" si="11"/>
        <v>101</v>
      </c>
      <c r="C120" s="6">
        <f t="shared" si="15"/>
        <v>47939</v>
      </c>
      <c r="D120">
        <f t="shared" si="12"/>
        <v>31</v>
      </c>
      <c r="E120" s="1">
        <f t="shared" si="18"/>
        <v>158333.3333333316</v>
      </c>
      <c r="F120" s="1">
        <f t="shared" si="17"/>
        <v>13004.566210045614</v>
      </c>
      <c r="G120" s="1">
        <f t="shared" si="13"/>
        <v>8333.3333333333339</v>
      </c>
      <c r="H120" s="1">
        <f t="shared" si="14"/>
        <v>4671.2328767122799</v>
      </c>
      <c r="I120">
        <f t="shared" si="16"/>
        <v>0</v>
      </c>
      <c r="U120" s="3" t="str">
        <f>IF(B119=$D$3,XIRR($F$19:F119,$C$19:C119)," ")</f>
        <v xml:space="preserve"> </v>
      </c>
    </row>
    <row r="121" spans="2:21" x14ac:dyDescent="0.25">
      <c r="B121">
        <f t="shared" ref="B121:B139" si="19">IF(C121 =" "," ",B120+1)</f>
        <v>102</v>
      </c>
      <c r="C121" s="6">
        <f t="shared" si="15"/>
        <v>47969</v>
      </c>
      <c r="D121">
        <f t="shared" ref="D121:D139" si="20">IF(C121=" "," ",(C121-C120))</f>
        <v>30</v>
      </c>
      <c r="E121" s="1">
        <f t="shared" si="18"/>
        <v>149999.99999999825</v>
      </c>
      <c r="F121" s="1">
        <f t="shared" si="17"/>
        <v>12627.853881278494</v>
      </c>
      <c r="G121" s="1">
        <f t="shared" si="13"/>
        <v>8333.3333333333339</v>
      </c>
      <c r="H121" s="1">
        <f t="shared" si="14"/>
        <v>4294.5205479451588</v>
      </c>
      <c r="I121">
        <f t="shared" si="16"/>
        <v>0</v>
      </c>
      <c r="U121" s="3" t="str">
        <f>IF(B120=$D$3,XIRR($F$19:F120,$C$19:C120)," ")</f>
        <v xml:space="preserve"> </v>
      </c>
    </row>
    <row r="122" spans="2:21" x14ac:dyDescent="0.25">
      <c r="B122">
        <f t="shared" si="19"/>
        <v>103</v>
      </c>
      <c r="C122" s="6">
        <f t="shared" si="15"/>
        <v>48000</v>
      </c>
      <c r="D122">
        <f t="shared" si="20"/>
        <v>31</v>
      </c>
      <c r="E122" s="1">
        <f t="shared" si="18"/>
        <v>141666.66666666491</v>
      </c>
      <c r="F122" s="1">
        <f t="shared" si="17"/>
        <v>12537.442922374381</v>
      </c>
      <c r="G122" s="1">
        <f t="shared" si="13"/>
        <v>8333.3333333333339</v>
      </c>
      <c r="H122" s="1">
        <f t="shared" si="14"/>
        <v>4204.109589041047</v>
      </c>
      <c r="I122">
        <f t="shared" si="16"/>
        <v>0</v>
      </c>
      <c r="U122" s="3" t="str">
        <f>IF(B121=$D$3,XIRR($F$19:F121,$C$19:C121)," ")</f>
        <v xml:space="preserve"> </v>
      </c>
    </row>
    <row r="123" spans="2:21" x14ac:dyDescent="0.25">
      <c r="B123">
        <f t="shared" si="19"/>
        <v>104</v>
      </c>
      <c r="C123" s="6">
        <f t="shared" si="15"/>
        <v>48030</v>
      </c>
      <c r="D123">
        <f t="shared" si="20"/>
        <v>30</v>
      </c>
      <c r="E123" s="1">
        <f t="shared" si="18"/>
        <v>133333.33333333157</v>
      </c>
      <c r="F123" s="1">
        <f t="shared" si="17"/>
        <v>12175.799086757945</v>
      </c>
      <c r="G123" s="1">
        <f t="shared" si="13"/>
        <v>8333.3333333333339</v>
      </c>
      <c r="H123" s="1">
        <f t="shared" si="14"/>
        <v>3842.4657534246103</v>
      </c>
      <c r="I123">
        <f t="shared" si="16"/>
        <v>0</v>
      </c>
      <c r="U123" s="3" t="str">
        <f>IF(B122=$D$3,XIRR($F$19:F122,$C$19:C122)," ")</f>
        <v xml:space="preserve"> </v>
      </c>
    </row>
    <row r="124" spans="2:21" x14ac:dyDescent="0.25">
      <c r="B124">
        <f t="shared" si="19"/>
        <v>105</v>
      </c>
      <c r="C124" s="6">
        <f t="shared" si="15"/>
        <v>48061</v>
      </c>
      <c r="D124">
        <f t="shared" si="20"/>
        <v>31</v>
      </c>
      <c r="E124" s="1">
        <f t="shared" si="18"/>
        <v>124999.99999999824</v>
      </c>
      <c r="F124" s="1">
        <f t="shared" si="17"/>
        <v>12070.319634703148</v>
      </c>
      <c r="G124" s="1">
        <f t="shared" si="13"/>
        <v>8333.3333333333339</v>
      </c>
      <c r="H124" s="1">
        <f t="shared" si="14"/>
        <v>3736.9863013698132</v>
      </c>
      <c r="I124">
        <f t="shared" si="16"/>
        <v>0</v>
      </c>
      <c r="U124" s="3" t="str">
        <f>IF(B123=$D$3,XIRR($F$19:F123,$C$19:C123)," ")</f>
        <v xml:space="preserve"> </v>
      </c>
    </row>
    <row r="125" spans="2:21" x14ac:dyDescent="0.25">
      <c r="B125">
        <f t="shared" si="19"/>
        <v>106</v>
      </c>
      <c r="C125" s="6">
        <f t="shared" si="15"/>
        <v>48092</v>
      </c>
      <c r="D125">
        <f t="shared" si="20"/>
        <v>31</v>
      </c>
      <c r="E125" s="1">
        <f t="shared" si="18"/>
        <v>116666.66666666491</v>
      </c>
      <c r="F125" s="1">
        <f t="shared" si="17"/>
        <v>11836.757990867531</v>
      </c>
      <c r="G125" s="1">
        <f t="shared" si="13"/>
        <v>8333.3333333333339</v>
      </c>
      <c r="H125" s="1">
        <f t="shared" si="14"/>
        <v>3503.4246575341967</v>
      </c>
      <c r="I125">
        <f t="shared" si="16"/>
        <v>0</v>
      </c>
      <c r="U125" s="3" t="str">
        <f>IF(B124=$D$3,XIRR($F$19:F124,$C$19:C124)," ")</f>
        <v xml:space="preserve"> </v>
      </c>
    </row>
    <row r="126" spans="2:21" x14ac:dyDescent="0.25">
      <c r="B126">
        <f t="shared" si="19"/>
        <v>107</v>
      </c>
      <c r="C126" s="6">
        <f t="shared" si="15"/>
        <v>48122</v>
      </c>
      <c r="D126">
        <f t="shared" si="20"/>
        <v>30</v>
      </c>
      <c r="E126" s="1">
        <f t="shared" si="18"/>
        <v>108333.33333333158</v>
      </c>
      <c r="F126" s="1">
        <f t="shared" si="17"/>
        <v>11497.716894977122</v>
      </c>
      <c r="G126" s="1">
        <f t="shared" si="13"/>
        <v>8333.3333333333339</v>
      </c>
      <c r="H126" s="1">
        <f t="shared" si="14"/>
        <v>3164.3835616437882</v>
      </c>
      <c r="I126">
        <f t="shared" si="16"/>
        <v>0</v>
      </c>
      <c r="U126" s="3" t="str">
        <f>IF(B125=$D$3,XIRR($F$19:F125,$C$19:C125)," ")</f>
        <v xml:space="preserve"> </v>
      </c>
    </row>
    <row r="127" spans="2:21" x14ac:dyDescent="0.25">
      <c r="B127">
        <f t="shared" si="19"/>
        <v>108</v>
      </c>
      <c r="C127" s="6">
        <f t="shared" si="15"/>
        <v>48153</v>
      </c>
      <c r="D127">
        <f t="shared" si="20"/>
        <v>31</v>
      </c>
      <c r="E127" s="1">
        <f t="shared" si="18"/>
        <v>99999.999999998254</v>
      </c>
      <c r="F127" s="1">
        <f t="shared" si="17"/>
        <v>17369.634703196298</v>
      </c>
      <c r="G127" s="1">
        <f t="shared" si="13"/>
        <v>8333.3333333333339</v>
      </c>
      <c r="H127" s="1">
        <f t="shared" si="14"/>
        <v>3036.3013698629647</v>
      </c>
      <c r="I127">
        <f t="shared" si="16"/>
        <v>0</v>
      </c>
      <c r="Q127" s="1">
        <f>IF(C127=" "," ",$D$9*$D$8+$D$10*E127)</f>
        <v>6000</v>
      </c>
      <c r="U127" s="3" t="str">
        <f>IF(B126=$D$3,XIRR($F$19:F126,$C$19:C126)," ")</f>
        <v xml:space="preserve"> </v>
      </c>
    </row>
    <row r="128" spans="2:21" x14ac:dyDescent="0.25">
      <c r="B128">
        <f t="shared" si="19"/>
        <v>109</v>
      </c>
      <c r="C128" s="6">
        <f t="shared" si="15"/>
        <v>48183</v>
      </c>
      <c r="D128">
        <f t="shared" si="20"/>
        <v>30</v>
      </c>
      <c r="E128" s="1">
        <f t="shared" si="18"/>
        <v>91666.666666664925</v>
      </c>
      <c r="F128" s="1">
        <f t="shared" si="17"/>
        <v>11045.662100456575</v>
      </c>
      <c r="G128" s="1">
        <f t="shared" si="13"/>
        <v>8333.3333333333339</v>
      </c>
      <c r="H128" s="1">
        <f t="shared" si="14"/>
        <v>2712.3287671232406</v>
      </c>
      <c r="I128">
        <f t="shared" si="16"/>
        <v>0</v>
      </c>
      <c r="U128" s="3" t="str">
        <f>IF(B127=$D$3,XIRR($F$19:F127,$C$19:C127)," ")</f>
        <v xml:space="preserve"> </v>
      </c>
    </row>
    <row r="129" spans="2:21" x14ac:dyDescent="0.25">
      <c r="B129">
        <f t="shared" si="19"/>
        <v>110</v>
      </c>
      <c r="C129" s="6">
        <f t="shared" si="15"/>
        <v>48214</v>
      </c>
      <c r="D129">
        <f t="shared" si="20"/>
        <v>31</v>
      </c>
      <c r="E129" s="1">
        <f t="shared" si="18"/>
        <v>83333.333333331597</v>
      </c>
      <c r="F129" s="1">
        <f t="shared" si="17"/>
        <v>10902.511415525067</v>
      </c>
      <c r="G129" s="1">
        <f t="shared" si="13"/>
        <v>8333.3333333333339</v>
      </c>
      <c r="H129" s="1">
        <f t="shared" si="14"/>
        <v>2569.1780821917318</v>
      </c>
      <c r="I129">
        <f t="shared" si="16"/>
        <v>0</v>
      </c>
      <c r="U129" s="3" t="str">
        <f>IF(B128=$D$3,XIRR($F$19:F128,$C$19:C128)," ")</f>
        <v xml:space="preserve"> </v>
      </c>
    </row>
    <row r="130" spans="2:21" x14ac:dyDescent="0.25">
      <c r="B130">
        <f t="shared" si="19"/>
        <v>111</v>
      </c>
      <c r="C130" s="6">
        <f t="shared" si="15"/>
        <v>48245</v>
      </c>
      <c r="D130">
        <f t="shared" si="20"/>
        <v>31</v>
      </c>
      <c r="E130" s="1">
        <f t="shared" si="18"/>
        <v>74999.999999998268</v>
      </c>
      <c r="F130" s="1">
        <f t="shared" si="17"/>
        <v>10668.949771689449</v>
      </c>
      <c r="G130" s="1">
        <f t="shared" si="13"/>
        <v>8333.3333333333339</v>
      </c>
      <c r="H130" s="1">
        <f t="shared" si="14"/>
        <v>2335.6164383561159</v>
      </c>
      <c r="I130">
        <f t="shared" si="16"/>
        <v>0</v>
      </c>
      <c r="U130" s="3" t="str">
        <f>IF(B129=$D$3,XIRR($F$19:F129,$C$19:C129)," ")</f>
        <v xml:space="preserve"> </v>
      </c>
    </row>
    <row r="131" spans="2:21" x14ac:dyDescent="0.25">
      <c r="B131">
        <f t="shared" si="19"/>
        <v>112</v>
      </c>
      <c r="C131" s="6">
        <f t="shared" si="15"/>
        <v>48274</v>
      </c>
      <c r="D131">
        <f t="shared" si="20"/>
        <v>29</v>
      </c>
      <c r="E131" s="1">
        <f t="shared" si="18"/>
        <v>66666.66666666494</v>
      </c>
      <c r="F131" s="1">
        <f t="shared" si="17"/>
        <v>10299.771689497673</v>
      </c>
      <c r="G131" s="1">
        <f t="shared" si="13"/>
        <v>8333.3333333333339</v>
      </c>
      <c r="H131" s="1">
        <f t="shared" si="14"/>
        <v>1966.4383561643383</v>
      </c>
      <c r="I131">
        <f t="shared" si="16"/>
        <v>0</v>
      </c>
      <c r="U131" s="3" t="str">
        <f>IF(B130=$D$3,XIRR($F$19:F130,$C$19:C130)," ")</f>
        <v xml:space="preserve"> </v>
      </c>
    </row>
    <row r="132" spans="2:21" x14ac:dyDescent="0.25">
      <c r="B132">
        <f t="shared" si="19"/>
        <v>113</v>
      </c>
      <c r="C132" s="6">
        <f t="shared" si="15"/>
        <v>48305</v>
      </c>
      <c r="D132">
        <f t="shared" si="20"/>
        <v>31</v>
      </c>
      <c r="E132" s="1">
        <f t="shared" si="18"/>
        <v>58333.333333331604</v>
      </c>
      <c r="F132" s="1">
        <f t="shared" si="17"/>
        <v>10201.826484018216</v>
      </c>
      <c r="G132" s="1">
        <f t="shared" si="13"/>
        <v>8333.3333333333339</v>
      </c>
      <c r="H132" s="1">
        <f t="shared" si="14"/>
        <v>1868.4931506848834</v>
      </c>
      <c r="I132">
        <f t="shared" si="16"/>
        <v>0</v>
      </c>
      <c r="U132" s="3" t="str">
        <f>IF(B131=$D$3,XIRR($F$19:F131,$C$19:C131)," ")</f>
        <v xml:space="preserve"> </v>
      </c>
    </row>
    <row r="133" spans="2:21" x14ac:dyDescent="0.25">
      <c r="B133">
        <f t="shared" si="19"/>
        <v>114</v>
      </c>
      <c r="C133" s="6">
        <f t="shared" si="15"/>
        <v>48335</v>
      </c>
      <c r="D133">
        <f t="shared" si="20"/>
        <v>30</v>
      </c>
      <c r="E133" s="1">
        <f t="shared" si="18"/>
        <v>49999.999999998268</v>
      </c>
      <c r="F133" s="1">
        <f t="shared" si="17"/>
        <v>9915.5251141552053</v>
      </c>
      <c r="G133" s="1">
        <f t="shared" si="13"/>
        <v>8333.3333333333339</v>
      </c>
      <c r="H133" s="1">
        <f t="shared" si="14"/>
        <v>1582.1917808218709</v>
      </c>
      <c r="I133">
        <f t="shared" si="16"/>
        <v>0</v>
      </c>
      <c r="U133" s="3" t="str">
        <f>IF(B132=$D$3,XIRR($F$19:F132,$C$19:C132)," ")</f>
        <v xml:space="preserve"> </v>
      </c>
    </row>
    <row r="134" spans="2:21" x14ac:dyDescent="0.25">
      <c r="B134">
        <f t="shared" si="19"/>
        <v>115</v>
      </c>
      <c r="C134" s="6">
        <f t="shared" si="15"/>
        <v>48366</v>
      </c>
      <c r="D134">
        <f t="shared" si="20"/>
        <v>31</v>
      </c>
      <c r="E134" s="1">
        <f t="shared" si="18"/>
        <v>41666.666666664933</v>
      </c>
      <c r="F134" s="1">
        <f t="shared" si="17"/>
        <v>9734.7031963469835</v>
      </c>
      <c r="G134" s="1">
        <f t="shared" si="13"/>
        <v>8333.3333333333339</v>
      </c>
      <c r="H134" s="1">
        <f t="shared" si="14"/>
        <v>1401.36986301365</v>
      </c>
      <c r="I134">
        <f t="shared" si="16"/>
        <v>0</v>
      </c>
      <c r="U134" s="3" t="str">
        <f>IF(B133=$D$3,XIRR($F$19:F133,$C$19:C133)," ")</f>
        <v xml:space="preserve"> </v>
      </c>
    </row>
    <row r="135" spans="2:21" x14ac:dyDescent="0.25">
      <c r="B135">
        <f t="shared" si="19"/>
        <v>116</v>
      </c>
      <c r="C135" s="6">
        <f t="shared" si="15"/>
        <v>48396</v>
      </c>
      <c r="D135">
        <f t="shared" si="20"/>
        <v>30</v>
      </c>
      <c r="E135" s="1">
        <f t="shared" si="18"/>
        <v>33333.333333331597</v>
      </c>
      <c r="F135" s="1">
        <f t="shared" si="17"/>
        <v>9463.4703196346563</v>
      </c>
      <c r="G135" s="1">
        <f t="shared" si="13"/>
        <v>8333.3333333333339</v>
      </c>
      <c r="H135" s="1">
        <f t="shared" si="14"/>
        <v>1130.1369863013231</v>
      </c>
      <c r="I135">
        <f t="shared" si="16"/>
        <v>0</v>
      </c>
      <c r="U135" s="3" t="str">
        <f>IF(B134=$D$3,XIRR($F$19:F134,$C$19:C134)," ")</f>
        <v xml:space="preserve"> </v>
      </c>
    </row>
    <row r="136" spans="2:21" x14ac:dyDescent="0.25">
      <c r="B136">
        <f t="shared" si="19"/>
        <v>117</v>
      </c>
      <c r="C136" s="6">
        <f t="shared" si="15"/>
        <v>48427</v>
      </c>
      <c r="D136">
        <f t="shared" si="20"/>
        <v>31</v>
      </c>
      <c r="E136" s="1">
        <f t="shared" si="18"/>
        <v>24999.999999998261</v>
      </c>
      <c r="F136" s="1">
        <f t="shared" si="17"/>
        <v>9267.5799086757506</v>
      </c>
      <c r="G136" s="1">
        <f t="shared" si="13"/>
        <v>8333.3333333333339</v>
      </c>
      <c r="H136" s="1">
        <f t="shared" si="14"/>
        <v>934.24657534241715</v>
      </c>
      <c r="I136">
        <f t="shared" si="16"/>
        <v>0</v>
      </c>
      <c r="U136" s="3" t="str">
        <f>IF(B135=$D$3,XIRR($F$19:F135,$C$19:C135)," ")</f>
        <v xml:space="preserve"> </v>
      </c>
    </row>
    <row r="137" spans="2:21" x14ac:dyDescent="0.25">
      <c r="B137">
        <f t="shared" si="19"/>
        <v>118</v>
      </c>
      <c r="C137" s="6">
        <f t="shared" si="15"/>
        <v>48458</v>
      </c>
      <c r="D137">
        <f t="shared" si="20"/>
        <v>31</v>
      </c>
      <c r="E137" s="1">
        <f t="shared" si="18"/>
        <v>16666.666666664925</v>
      </c>
      <c r="F137" s="1">
        <f t="shared" si="17"/>
        <v>9034.0182648401351</v>
      </c>
      <c r="G137" s="1">
        <f t="shared" si="13"/>
        <v>8333.3333333333339</v>
      </c>
      <c r="H137" s="1">
        <f t="shared" si="14"/>
        <v>700.68493150680069</v>
      </c>
      <c r="I137">
        <f t="shared" si="16"/>
        <v>0</v>
      </c>
      <c r="U137" s="3" t="str">
        <f>IF(B136=$D$3,XIRR($F$19:F136,$C$19:C136)," ")</f>
        <v xml:space="preserve"> </v>
      </c>
    </row>
    <row r="138" spans="2:21" x14ac:dyDescent="0.25">
      <c r="B138">
        <f t="shared" si="19"/>
        <v>119</v>
      </c>
      <c r="C138" s="6">
        <f t="shared" si="15"/>
        <v>48488</v>
      </c>
      <c r="D138">
        <f t="shared" si="20"/>
        <v>30</v>
      </c>
      <c r="E138" s="1">
        <f t="shared" si="18"/>
        <v>8333.3333333315913</v>
      </c>
      <c r="F138" s="1">
        <f t="shared" si="17"/>
        <v>8785.3881278538356</v>
      </c>
      <c r="G138" s="1">
        <f t="shared" si="13"/>
        <v>8333.3333333333339</v>
      </c>
      <c r="H138" s="1">
        <f t="shared" si="14"/>
        <v>452.05479452050076</v>
      </c>
      <c r="I138">
        <f t="shared" si="16"/>
        <v>0</v>
      </c>
      <c r="U138" s="3" t="str">
        <f>IF(B137=$D$3,XIRR($F$19:F137,$C$19:C137)," ")</f>
        <v xml:space="preserve"> </v>
      </c>
    </row>
    <row r="139" spans="2:21" x14ac:dyDescent="0.25">
      <c r="B139">
        <f t="shared" si="19"/>
        <v>120</v>
      </c>
      <c r="C139" s="6">
        <f t="shared" si="15"/>
        <v>48519</v>
      </c>
      <c r="D139">
        <f t="shared" si="20"/>
        <v>31</v>
      </c>
      <c r="E139" s="1">
        <f t="shared" si="18"/>
        <v>-3.4560798667371273E-11</v>
      </c>
      <c r="F139" s="1">
        <f t="shared" si="17"/>
        <v>8566.8949771671942</v>
      </c>
      <c r="G139" s="1">
        <f>IF(C139=" "," ",IF(C139=$D$11,$D$4-SUM($G$20:G138),($D$12-H139)))</f>
        <v>8333.3333333316259</v>
      </c>
      <c r="H139" s="1">
        <f t="shared" ref="H139" si="21">IF(C139=" "," ",E138*$D$5*D139/365)</f>
        <v>233.56164383556765</v>
      </c>
      <c r="I139">
        <f t="shared" si="16"/>
        <v>0</v>
      </c>
      <c r="U139" s="3" t="str">
        <f>IF(B138=$D$3,XIRR($F$19:F138,$C$19:C138)," ")</f>
        <v xml:space="preserve"> </v>
      </c>
    </row>
    <row r="140" spans="2:21" x14ac:dyDescent="0.25">
      <c r="U140" s="3">
        <f>IF(B139=$D$3,XIRR($F$19:F139,$C$19:C139)," ")</f>
        <v>0.40692353844642648</v>
      </c>
    </row>
    <row r="141" spans="2:21" x14ac:dyDescent="0.25">
      <c r="U141" s="3" t="str">
        <f>IF(B140=$D$3,XIRR($F$19:F140,$C$19:C140)," ")</f>
        <v xml:space="preserve"> </v>
      </c>
    </row>
  </sheetData>
  <mergeCells count="27">
    <mergeCell ref="B6:C6"/>
    <mergeCell ref="B1:C1"/>
    <mergeCell ref="B2:C2"/>
    <mergeCell ref="B3:C3"/>
    <mergeCell ref="B4:C4"/>
    <mergeCell ref="B5:C5"/>
    <mergeCell ref="B7:C7"/>
    <mergeCell ref="B8:C8"/>
    <mergeCell ref="B11:C11"/>
    <mergeCell ref="B12:C12"/>
    <mergeCell ref="B13:C13"/>
    <mergeCell ref="B9:C9"/>
    <mergeCell ref="B10:C10"/>
    <mergeCell ref="S14:S17"/>
    <mergeCell ref="T14:T17"/>
    <mergeCell ref="G15:G17"/>
    <mergeCell ref="H15:H17"/>
    <mergeCell ref="I15:R15"/>
    <mergeCell ref="I16:L16"/>
    <mergeCell ref="M16:N16"/>
    <mergeCell ref="O16:R16"/>
    <mergeCell ref="D14:D17"/>
    <mergeCell ref="E14:E17"/>
    <mergeCell ref="F14:F17"/>
    <mergeCell ref="G14:R14"/>
    <mergeCell ref="B14:B17"/>
    <mergeCell ref="C14:C17"/>
  </mergeCells>
  <dataValidations count="2">
    <dataValidation type="list" allowBlank="1" showInputMessage="1" showErrorMessage="1" sqref="F7:F10" xr:uid="{00000000-0002-0000-0200-000000000000}">
      <formula1>$AA$2:$AA$3</formula1>
    </dataValidation>
    <dataValidation type="list" allowBlank="1" showInputMessage="1" showErrorMessage="1" sqref="D13" xr:uid="{00000000-0002-0000-0200-000001000000}">
      <formula1>$G$1:$G$2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25B5F9951D90747911F11A1BA2E2708" ma:contentTypeVersion="1" ma:contentTypeDescription="Создание документа." ma:contentTypeScope="" ma:versionID="3bf3e9f1fc6490a5bf3e8b22fa5f4136">
  <xsd:schema xmlns:xsd="http://www.w3.org/2001/XMLSchema" xmlns:p="http://schemas.microsoft.com/office/2006/metadata/properties" xmlns:ns2="9372ceb1-08dc-477f-9ca6-b24f5b18a01a" targetNamespace="http://schemas.microsoft.com/office/2006/metadata/properties" ma:root="true" ma:fieldsID="8a6a44cf1ed19173f0a704b95c25c7d9" ns2:_="">
    <xsd:import namespace="9372ceb1-08dc-477f-9ca6-b24f5b18a01a"/>
    <xsd:element name="properties">
      <xsd:complexType>
        <xsd:sequence>
          <xsd:element name="documentManagement">
            <xsd:complexType>
              <xsd:all>
                <xsd:element ref="ns2:_x043e__x043f__x0438__x0441__x0430__x043d__x0438__x0435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372ceb1-08dc-477f-9ca6-b24f5b18a01a" elementFormDefault="qualified">
    <xsd:import namespace="http://schemas.microsoft.com/office/2006/documentManagement/types"/>
    <xsd:element name="_x043e__x043f__x0438__x0441__x0430__x043d__x0438__x0435_" ma:index="8" nillable="true" ma:displayName="Описание" ma:internalName="_x043e__x043f__x0438__x0441__x0430__x043d__x0438__x0435_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_x043e__x043f__x0438__x0441__x0430__x043d__x0438__x0435_ xmlns="9372ceb1-08dc-477f-9ca6-b24f5b18a0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90147-52A7-40EE-92EB-F886EB6D1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2ceb1-08dc-477f-9ca6-b24f5b18a01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12A7280-3DF2-42F1-A75A-95015CFAF41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9372ceb1-08dc-477f-9ca6-b24f5b18a01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12B402-71A1-48A8-8BA6-84AAFC1277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розрахунки</vt:lpstr>
      <vt:lpstr>графік</vt:lpstr>
      <vt:lpstr>стандарт</vt:lpstr>
      <vt:lpstr>графік!Заголовки_для_печати</vt:lpstr>
      <vt:lpstr>графік!Область_печати</vt:lpstr>
      <vt:lpstr>розрахунки!Область_печати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Khoryk Serhii</dc:creator>
  <cp:lastModifiedBy>Khoryk Serhii</cp:lastModifiedBy>
  <cp:lastPrinted>2024-04-17T14:20:22Z</cp:lastPrinted>
  <dcterms:created xsi:type="dcterms:W3CDTF">2022-04-19T08:05:59Z</dcterms:created>
  <dcterms:modified xsi:type="dcterms:W3CDTF">2026-05-01T13:49:40Z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0x010100B25B5F9951D90747911F11A1BA2E2708</vt:lpwstr>
  </property>
</Properties>
</file>